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червень\"/>
    </mc:Choice>
  </mc:AlternateContent>
  <xr:revisionPtr revIDLastSave="0" documentId="13_ncr:1_{613850A7-A238-4F65-B24D-1827A34F62A0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Калькуляція (2021)" sheetId="1" r:id="rId1"/>
    <sheet name="Коеф. витрат" sheetId="2" state="hidden" r:id="rId2"/>
    <sheet name="Матеріали на послугу" sheetId="3" state="hidden" r:id="rId3"/>
    <sheet name="Масаж" sheetId="4" state="hidden" r:id="rId4"/>
    <sheet name="Послуги" sheetId="5" state="hidden" r:id="rId5"/>
    <sheet name="Калькуляція" sheetId="6" state="hidden" r:id="rId6"/>
    <sheet name="Лист1" sheetId="7" state="hidden" r:id="rId7"/>
    <sheet name="Лист2" sheetId="8" state="hidden" r:id="rId8"/>
    <sheet name="Аркуш3" sheetId="9" state="hidden" r:id="rId9"/>
    <sheet name="Аркуш5" sheetId="10" state="hidden" r:id="rId10"/>
    <sheet name="ЗП" sheetId="11" state="hidden" r:id="rId11"/>
  </sheets>
  <calcPr calcId="179021"/>
  <extLst>
    <ext uri="GoogleSheetsCustomDataVersion1">
      <go:sheetsCustomData xmlns:go="http://customooxmlschemas.google.com/" r:id="rId15" roundtripDataSignature="AMtx7mhirQTXxdVkLrcVDp7H9RnDIQ81Rg=="/>
    </ext>
  </extLst>
</workbook>
</file>

<file path=xl/calcChain.xml><?xml version="1.0" encoding="utf-8"?>
<calcChain xmlns="http://schemas.openxmlformats.org/spreadsheetml/2006/main">
  <c r="K19" i="11" l="1"/>
  <c r="D19" i="11"/>
  <c r="D18" i="11"/>
  <c r="H18" i="11" s="1"/>
  <c r="K18" i="11" s="1"/>
  <c r="K20" i="11" s="1"/>
  <c r="K16" i="11"/>
  <c r="D16" i="11"/>
  <c r="D15" i="11"/>
  <c r="H15" i="11" s="1"/>
  <c r="K15" i="11" s="1"/>
  <c r="K17" i="11" s="1"/>
  <c r="D13" i="11"/>
  <c r="H13" i="11" s="1"/>
  <c r="K13" i="11" s="1"/>
  <c r="H12" i="11"/>
  <c r="K12" i="11" s="1"/>
  <c r="D12" i="11"/>
  <c r="H10" i="11"/>
  <c r="K10" i="11" s="1"/>
  <c r="D10" i="11"/>
  <c r="K9" i="11"/>
  <c r="K11" i="11" s="1"/>
  <c r="D9" i="11"/>
  <c r="H9" i="11" s="1"/>
  <c r="K7" i="11"/>
  <c r="D7" i="11"/>
  <c r="H7" i="11" s="1"/>
  <c r="G6" i="11"/>
  <c r="D6" i="11"/>
  <c r="H6" i="11" s="1"/>
  <c r="K6" i="11" s="1"/>
  <c r="K8" i="11" s="1"/>
  <c r="G999" i="10"/>
  <c r="F999" i="10"/>
  <c r="G998" i="10"/>
  <c r="F998" i="10"/>
  <c r="G997" i="10"/>
  <c r="G1000" i="10" s="1"/>
  <c r="G994" i="10"/>
  <c r="G992" i="10"/>
  <c r="G991" i="10"/>
  <c r="G990" i="10"/>
  <c r="G987" i="10"/>
  <c r="G986" i="10"/>
  <c r="G985" i="10"/>
  <c r="G984" i="10"/>
  <c r="G988" i="10" s="1"/>
  <c r="G981" i="10"/>
  <c r="G982" i="10" s="1"/>
  <c r="F981" i="10"/>
  <c r="F978" i="10"/>
  <c r="G978" i="10" s="1"/>
  <c r="F977" i="10"/>
  <c r="G977" i="10" s="1"/>
  <c r="F976" i="10"/>
  <c r="G976" i="10" s="1"/>
  <c r="F975" i="10"/>
  <c r="G975" i="10" s="1"/>
  <c r="G979" i="10" s="1"/>
  <c r="G971" i="10"/>
  <c r="F971" i="10"/>
  <c r="G970" i="10"/>
  <c r="F970" i="10"/>
  <c r="G969" i="10"/>
  <c r="F969" i="10"/>
  <c r="G968" i="10"/>
  <c r="G972" i="10" s="1"/>
  <c r="F968" i="10"/>
  <c r="F964" i="10"/>
  <c r="G964" i="10" s="1"/>
  <c r="F963" i="10"/>
  <c r="G963" i="10" s="1"/>
  <c r="F962" i="10"/>
  <c r="G962" i="10" s="1"/>
  <c r="F961" i="10"/>
  <c r="G961" i="10" s="1"/>
  <c r="F960" i="10"/>
  <c r="G960" i="10" s="1"/>
  <c r="G965" i="10" s="1"/>
  <c r="H956" i="10"/>
  <c r="G956" i="10"/>
  <c r="F956" i="10"/>
  <c r="H955" i="10"/>
  <c r="F955" i="10"/>
  <c r="G955" i="10" s="1"/>
  <c r="H954" i="10"/>
  <c r="G954" i="10"/>
  <c r="F954" i="10"/>
  <c r="H953" i="10"/>
  <c r="H957" i="10" s="1"/>
  <c r="F953" i="10"/>
  <c r="G953" i="10" s="1"/>
  <c r="G957" i="10" s="1"/>
  <c r="H949" i="10"/>
  <c r="G949" i="10"/>
  <c r="G950" i="10" s="1"/>
  <c r="F949" i="10"/>
  <c r="H948" i="10"/>
  <c r="H950" i="10" s="1"/>
  <c r="F948" i="10"/>
  <c r="G948" i="10" s="1"/>
  <c r="H944" i="10"/>
  <c r="G944" i="10"/>
  <c r="F944" i="10"/>
  <c r="H943" i="10"/>
  <c r="F943" i="10"/>
  <c r="G943" i="10" s="1"/>
  <c r="H942" i="10"/>
  <c r="G942" i="10"/>
  <c r="F942" i="10"/>
  <c r="H941" i="10"/>
  <c r="F941" i="10"/>
  <c r="G941" i="10" s="1"/>
  <c r="H940" i="10"/>
  <c r="G940" i="10"/>
  <c r="F940" i="10"/>
  <c r="H939" i="10"/>
  <c r="F939" i="10"/>
  <c r="G939" i="10" s="1"/>
  <c r="H938" i="10"/>
  <c r="G938" i="10"/>
  <c r="F938" i="10"/>
  <c r="H937" i="10"/>
  <c r="F937" i="10"/>
  <c r="G937" i="10" s="1"/>
  <c r="G945" i="10" s="1"/>
  <c r="H933" i="10"/>
  <c r="G933" i="10"/>
  <c r="F933" i="10"/>
  <c r="H932" i="10"/>
  <c r="F932" i="10"/>
  <c r="G932" i="10" s="1"/>
  <c r="H931" i="10"/>
  <c r="G931" i="10"/>
  <c r="F931" i="10"/>
  <c r="H930" i="10"/>
  <c r="F930" i="10"/>
  <c r="G930" i="10" s="1"/>
  <c r="H929" i="10"/>
  <c r="G929" i="10"/>
  <c r="F929" i="10"/>
  <c r="H928" i="10"/>
  <c r="F928" i="10"/>
  <c r="G928" i="10" s="1"/>
  <c r="H927" i="10"/>
  <c r="G927" i="10"/>
  <c r="G934" i="10" s="1"/>
  <c r="F927" i="10"/>
  <c r="H924" i="10"/>
  <c r="H923" i="10"/>
  <c r="F923" i="10"/>
  <c r="G923" i="10" s="1"/>
  <c r="G924" i="10" s="1"/>
  <c r="H919" i="10"/>
  <c r="G919" i="10"/>
  <c r="F919" i="10"/>
  <c r="H918" i="10"/>
  <c r="F918" i="10"/>
  <c r="G918" i="10" s="1"/>
  <c r="H917" i="10"/>
  <c r="G917" i="10"/>
  <c r="F917" i="10"/>
  <c r="H916" i="10"/>
  <c r="F916" i="10"/>
  <c r="G916" i="10" s="1"/>
  <c r="H915" i="10"/>
  <c r="G915" i="10"/>
  <c r="F915" i="10"/>
  <c r="H914" i="10"/>
  <c r="F914" i="10"/>
  <c r="G914" i="10" s="1"/>
  <c r="H913" i="10"/>
  <c r="G913" i="10"/>
  <c r="G920" i="10" s="1"/>
  <c r="F913" i="10"/>
  <c r="H909" i="10"/>
  <c r="F909" i="10"/>
  <c r="G909" i="10" s="1"/>
  <c r="H908" i="10"/>
  <c r="G908" i="10"/>
  <c r="F908" i="10"/>
  <c r="H907" i="10"/>
  <c r="H910" i="10" s="1"/>
  <c r="F907" i="10"/>
  <c r="G907" i="10" s="1"/>
  <c r="H903" i="10"/>
  <c r="G903" i="10"/>
  <c r="G904" i="10" s="1"/>
  <c r="F903" i="10"/>
  <c r="H902" i="10"/>
  <c r="H904" i="10" s="1"/>
  <c r="F902" i="10"/>
  <c r="G902" i="10" s="1"/>
  <c r="H898" i="10"/>
  <c r="G898" i="10"/>
  <c r="G899" i="10" s="1"/>
  <c r="F898" i="10"/>
  <c r="H897" i="10"/>
  <c r="H899" i="10" s="1"/>
  <c r="F897" i="10"/>
  <c r="G897" i="10" s="1"/>
  <c r="H893" i="10"/>
  <c r="G893" i="10"/>
  <c r="G894" i="10" s="1"/>
  <c r="F893" i="10"/>
  <c r="H892" i="10"/>
  <c r="H894" i="10" s="1"/>
  <c r="F892" i="10"/>
  <c r="G892" i="10" s="1"/>
  <c r="H888" i="10"/>
  <c r="G888" i="10"/>
  <c r="G889" i="10" s="1"/>
  <c r="F888" i="10"/>
  <c r="H887" i="10"/>
  <c r="F887" i="10"/>
  <c r="G887" i="10" s="1"/>
  <c r="H886" i="10"/>
  <c r="H889" i="10" s="1"/>
  <c r="G886" i="10"/>
  <c r="F886" i="10"/>
  <c r="H882" i="10"/>
  <c r="H883" i="10" s="1"/>
  <c r="F882" i="10"/>
  <c r="G882" i="10" s="1"/>
  <c r="H881" i="10"/>
  <c r="G881" i="10"/>
  <c r="G883" i="10" s="1"/>
  <c r="F881" i="10"/>
  <c r="H877" i="10"/>
  <c r="H878" i="10" s="1"/>
  <c r="F877" i="10"/>
  <c r="G877" i="10" s="1"/>
  <c r="H876" i="10"/>
  <c r="G876" i="10"/>
  <c r="G878" i="10" s="1"/>
  <c r="F876" i="10"/>
  <c r="H871" i="10"/>
  <c r="H872" i="10" s="1"/>
  <c r="F871" i="10"/>
  <c r="G871" i="10" s="1"/>
  <c r="G872" i="10" s="1"/>
  <c r="H867" i="10"/>
  <c r="G867" i="10"/>
  <c r="G868" i="10" s="1"/>
  <c r="F867" i="10"/>
  <c r="H866" i="10"/>
  <c r="H868" i="10" s="1"/>
  <c r="F866" i="10"/>
  <c r="G866" i="10" s="1"/>
  <c r="H862" i="10"/>
  <c r="G862" i="10"/>
  <c r="F862" i="10"/>
  <c r="H861" i="10"/>
  <c r="F861" i="10"/>
  <c r="G861" i="10" s="1"/>
  <c r="H860" i="10"/>
  <c r="G860" i="10"/>
  <c r="F860" i="10"/>
  <c r="H859" i="10"/>
  <c r="F859" i="10"/>
  <c r="G859" i="10" s="1"/>
  <c r="H858" i="10"/>
  <c r="G858" i="10"/>
  <c r="F858" i="10"/>
  <c r="H857" i="10"/>
  <c r="F857" i="10"/>
  <c r="G857" i="10" s="1"/>
  <c r="H856" i="10"/>
  <c r="G856" i="10"/>
  <c r="F856" i="10"/>
  <c r="H855" i="10"/>
  <c r="F855" i="10"/>
  <c r="G855" i="10" s="1"/>
  <c r="G863" i="10" s="1"/>
  <c r="F854" i="10"/>
  <c r="G854" i="10" s="1"/>
  <c r="H850" i="10"/>
  <c r="G850" i="10"/>
  <c r="F850" i="10"/>
  <c r="H849" i="10"/>
  <c r="F849" i="10"/>
  <c r="G849" i="10" s="1"/>
  <c r="H848" i="10"/>
  <c r="G848" i="10"/>
  <c r="F848" i="10"/>
  <c r="H847" i="10"/>
  <c r="F847" i="10"/>
  <c r="G847" i="10" s="1"/>
  <c r="G851" i="10" s="1"/>
  <c r="H843" i="10"/>
  <c r="G843" i="10"/>
  <c r="F843" i="10"/>
  <c r="H842" i="10"/>
  <c r="H844" i="10" s="1"/>
  <c r="F842" i="10"/>
  <c r="G842" i="10" s="1"/>
  <c r="G844" i="10" s="1"/>
  <c r="H838" i="10"/>
  <c r="G838" i="10"/>
  <c r="F838" i="10"/>
  <c r="H837" i="10"/>
  <c r="F837" i="10"/>
  <c r="G837" i="10" s="1"/>
  <c r="H836" i="10"/>
  <c r="G836" i="10"/>
  <c r="F836" i="10"/>
  <c r="H835" i="10"/>
  <c r="F835" i="10"/>
  <c r="G835" i="10" s="1"/>
  <c r="H834" i="10"/>
  <c r="G834" i="10"/>
  <c r="F834" i="10"/>
  <c r="H833" i="10"/>
  <c r="F833" i="10"/>
  <c r="G833" i="10" s="1"/>
  <c r="H832" i="10"/>
  <c r="G832" i="10"/>
  <c r="F832" i="10"/>
  <c r="H831" i="10"/>
  <c r="F831" i="10"/>
  <c r="G831" i="10" s="1"/>
  <c r="H830" i="10"/>
  <c r="G830" i="10"/>
  <c r="F830" i="10"/>
  <c r="H829" i="10"/>
  <c r="F829" i="10"/>
  <c r="G829" i="10" s="1"/>
  <c r="H828" i="10"/>
  <c r="G828" i="10"/>
  <c r="F828" i="10"/>
  <c r="H827" i="10"/>
  <c r="F827" i="10"/>
  <c r="G827" i="10" s="1"/>
  <c r="H826" i="10"/>
  <c r="G826" i="10"/>
  <c r="F826" i="10"/>
  <c r="H825" i="10"/>
  <c r="F825" i="10"/>
  <c r="G825" i="10" s="1"/>
  <c r="G839" i="10" s="1"/>
  <c r="H820" i="10"/>
  <c r="F820" i="10"/>
  <c r="G820" i="10" s="1"/>
  <c r="H819" i="10"/>
  <c r="G819" i="10"/>
  <c r="F819" i="10"/>
  <c r="H818" i="10"/>
  <c r="H821" i="10" s="1"/>
  <c r="F818" i="10"/>
  <c r="G818" i="10" s="1"/>
  <c r="H814" i="10"/>
  <c r="G814" i="10"/>
  <c r="F814" i="10"/>
  <c r="H813" i="10"/>
  <c r="F813" i="10"/>
  <c r="G813" i="10" s="1"/>
  <c r="H812" i="10"/>
  <c r="H815" i="10" s="1"/>
  <c r="G812" i="10"/>
  <c r="G815" i="10" s="1"/>
  <c r="F812" i="10"/>
  <c r="H808" i="10"/>
  <c r="F808" i="10"/>
  <c r="G808" i="10" s="1"/>
  <c r="H807" i="10"/>
  <c r="G807" i="10"/>
  <c r="F807" i="10"/>
  <c r="H806" i="10"/>
  <c r="H809" i="10" s="1"/>
  <c r="F806" i="10"/>
  <c r="G806" i="10" s="1"/>
  <c r="G809" i="10" s="1"/>
  <c r="H802" i="10"/>
  <c r="G802" i="10"/>
  <c r="F802" i="10"/>
  <c r="H801" i="10"/>
  <c r="F801" i="10"/>
  <c r="G801" i="10" s="1"/>
  <c r="H800" i="10"/>
  <c r="H803" i="10" s="1"/>
  <c r="G800" i="10"/>
  <c r="G803" i="10" s="1"/>
  <c r="F800" i="10"/>
  <c r="H796" i="10"/>
  <c r="F796" i="10"/>
  <c r="G796" i="10" s="1"/>
  <c r="H795" i="10"/>
  <c r="G795" i="10"/>
  <c r="F795" i="10"/>
  <c r="H794" i="10"/>
  <c r="H797" i="10" s="1"/>
  <c r="F794" i="10"/>
  <c r="G794" i="10" s="1"/>
  <c r="H790" i="10"/>
  <c r="G790" i="10"/>
  <c r="F790" i="10"/>
  <c r="H789" i="10"/>
  <c r="F789" i="10"/>
  <c r="G789" i="10" s="1"/>
  <c r="H788" i="10"/>
  <c r="H791" i="10" s="1"/>
  <c r="G788" i="10"/>
  <c r="G791" i="10" s="1"/>
  <c r="F788" i="10"/>
  <c r="H784" i="10"/>
  <c r="F784" i="10"/>
  <c r="G784" i="10" s="1"/>
  <c r="H783" i="10"/>
  <c r="G783" i="10"/>
  <c r="F783" i="10"/>
  <c r="H782" i="10"/>
  <c r="H785" i="10" s="1"/>
  <c r="F782" i="10"/>
  <c r="G782" i="10" s="1"/>
  <c r="G785" i="10" s="1"/>
  <c r="H778" i="10"/>
  <c r="G778" i="10"/>
  <c r="F778" i="10"/>
  <c r="H777" i="10"/>
  <c r="F777" i="10"/>
  <c r="G777" i="10" s="1"/>
  <c r="H776" i="10"/>
  <c r="H779" i="10" s="1"/>
  <c r="G776" i="10"/>
  <c r="G779" i="10" s="1"/>
  <c r="F776" i="10"/>
  <c r="H772" i="10"/>
  <c r="F772" i="10"/>
  <c r="G772" i="10" s="1"/>
  <c r="H771" i="10"/>
  <c r="G771" i="10"/>
  <c r="F771" i="10"/>
  <c r="H770" i="10"/>
  <c r="H773" i="10" s="1"/>
  <c r="F770" i="10"/>
  <c r="G770" i="10" s="1"/>
  <c r="H766" i="10"/>
  <c r="G766" i="10"/>
  <c r="F766" i="10"/>
  <c r="H765" i="10"/>
  <c r="F765" i="10"/>
  <c r="G765" i="10" s="1"/>
  <c r="H764" i="10"/>
  <c r="H767" i="10" s="1"/>
  <c r="G764" i="10"/>
  <c r="G767" i="10" s="1"/>
  <c r="F764" i="10"/>
  <c r="H760" i="10"/>
  <c r="F760" i="10"/>
  <c r="G760" i="10" s="1"/>
  <c r="H759" i="10"/>
  <c r="G759" i="10"/>
  <c r="F759" i="10"/>
  <c r="H758" i="10"/>
  <c r="H761" i="10" s="1"/>
  <c r="F758" i="10"/>
  <c r="G758" i="10" s="1"/>
  <c r="G761" i="10" s="1"/>
  <c r="H754" i="10"/>
  <c r="G754" i="10"/>
  <c r="F754" i="10"/>
  <c r="H753" i="10"/>
  <c r="F753" i="10"/>
  <c r="G753" i="10" s="1"/>
  <c r="H752" i="10"/>
  <c r="H755" i="10" s="1"/>
  <c r="G752" i="10"/>
  <c r="G755" i="10" s="1"/>
  <c r="F752" i="10"/>
  <c r="H748" i="10"/>
  <c r="F748" i="10"/>
  <c r="G748" i="10" s="1"/>
  <c r="H747" i="10"/>
  <c r="G747" i="10"/>
  <c r="F747" i="10"/>
  <c r="H746" i="10"/>
  <c r="H749" i="10" s="1"/>
  <c r="F746" i="10"/>
  <c r="G746" i="10" s="1"/>
  <c r="H742" i="10"/>
  <c r="H741" i="10"/>
  <c r="H740" i="10"/>
  <c r="F740" i="10"/>
  <c r="G740" i="10" s="1"/>
  <c r="G743" i="10" s="1"/>
  <c r="H736" i="10"/>
  <c r="G736" i="10"/>
  <c r="F736" i="10"/>
  <c r="H735" i="10"/>
  <c r="F735" i="10"/>
  <c r="G735" i="10" s="1"/>
  <c r="H734" i="10"/>
  <c r="H737" i="10" s="1"/>
  <c r="G734" i="10"/>
  <c r="G737" i="10" s="1"/>
  <c r="F734" i="10"/>
  <c r="H730" i="10"/>
  <c r="F730" i="10"/>
  <c r="G730" i="10" s="1"/>
  <c r="H729" i="10"/>
  <c r="G729" i="10"/>
  <c r="F729" i="10"/>
  <c r="H728" i="10"/>
  <c r="H731" i="10" s="1"/>
  <c r="F728" i="10"/>
  <c r="G728" i="10" s="1"/>
  <c r="G731" i="10" s="1"/>
  <c r="H724" i="10"/>
  <c r="G724" i="10"/>
  <c r="F724" i="10"/>
  <c r="H723" i="10"/>
  <c r="F723" i="10"/>
  <c r="G723" i="10" s="1"/>
  <c r="H722" i="10"/>
  <c r="H725" i="10" s="1"/>
  <c r="G722" i="10"/>
  <c r="G725" i="10" s="1"/>
  <c r="F722" i="10"/>
  <c r="H718" i="10"/>
  <c r="F718" i="10"/>
  <c r="G718" i="10" s="1"/>
  <c r="H717" i="10"/>
  <c r="G717" i="10"/>
  <c r="F717" i="10"/>
  <c r="H716" i="10"/>
  <c r="H719" i="10" s="1"/>
  <c r="F716" i="10"/>
  <c r="G716" i="10" s="1"/>
  <c r="H712" i="10"/>
  <c r="G712" i="10"/>
  <c r="G713" i="10" s="1"/>
  <c r="F712" i="10"/>
  <c r="H711" i="10"/>
  <c r="F711" i="10"/>
  <c r="G711" i="10" s="1"/>
  <c r="H710" i="10"/>
  <c r="H713" i="10" s="1"/>
  <c r="G710" i="10"/>
  <c r="F710" i="10"/>
  <c r="H706" i="10"/>
  <c r="F706" i="10"/>
  <c r="G706" i="10" s="1"/>
  <c r="H705" i="10"/>
  <c r="G705" i="10"/>
  <c r="F705" i="10"/>
  <c r="H704" i="10"/>
  <c r="H707" i="10" s="1"/>
  <c r="F704" i="10"/>
  <c r="G704" i="10" s="1"/>
  <c r="G707" i="10" s="1"/>
  <c r="H700" i="10"/>
  <c r="G700" i="10"/>
  <c r="F700" i="10"/>
  <c r="H699" i="10"/>
  <c r="F699" i="10"/>
  <c r="G699" i="10" s="1"/>
  <c r="H698" i="10"/>
  <c r="H701" i="10" s="1"/>
  <c r="G698" i="10"/>
  <c r="G701" i="10" s="1"/>
  <c r="F698" i="10"/>
  <c r="H694" i="10"/>
  <c r="F694" i="10"/>
  <c r="G694" i="10" s="1"/>
  <c r="H693" i="10"/>
  <c r="G693" i="10"/>
  <c r="F693" i="10"/>
  <c r="H692" i="10"/>
  <c r="H695" i="10" s="1"/>
  <c r="F692" i="10"/>
  <c r="G692" i="10" s="1"/>
  <c r="H688" i="10"/>
  <c r="G688" i="10"/>
  <c r="F688" i="10"/>
  <c r="H687" i="10"/>
  <c r="F687" i="10"/>
  <c r="G687" i="10" s="1"/>
  <c r="H686" i="10"/>
  <c r="G686" i="10"/>
  <c r="F686" i="10"/>
  <c r="H685" i="10"/>
  <c r="F685" i="10"/>
  <c r="G685" i="10" s="1"/>
  <c r="H684" i="10"/>
  <c r="G684" i="10"/>
  <c r="F684" i="10"/>
  <c r="H683" i="10"/>
  <c r="F683" i="10"/>
  <c r="G683" i="10" s="1"/>
  <c r="H682" i="10"/>
  <c r="G682" i="10"/>
  <c r="F682" i="10"/>
  <c r="H681" i="10"/>
  <c r="F681" i="10"/>
  <c r="G681" i="10" s="1"/>
  <c r="H680" i="10"/>
  <c r="G680" i="10"/>
  <c r="F680" i="10"/>
  <c r="H679" i="10"/>
  <c r="F679" i="10"/>
  <c r="G679" i="10" s="1"/>
  <c r="H678" i="10"/>
  <c r="G678" i="10"/>
  <c r="F678" i="10"/>
  <c r="H677" i="10"/>
  <c r="F677" i="10"/>
  <c r="G677" i="10" s="1"/>
  <c r="H676" i="10"/>
  <c r="G676" i="10"/>
  <c r="F676" i="10"/>
  <c r="H675" i="10"/>
  <c r="F675" i="10"/>
  <c r="G675" i="10" s="1"/>
  <c r="H674" i="10"/>
  <c r="G674" i="10"/>
  <c r="F674" i="10"/>
  <c r="H673" i="10"/>
  <c r="F673" i="10"/>
  <c r="G673" i="10" s="1"/>
  <c r="H672" i="10"/>
  <c r="G672" i="10"/>
  <c r="F672" i="10"/>
  <c r="H671" i="10"/>
  <c r="F671" i="10"/>
  <c r="G671" i="10" s="1"/>
  <c r="H670" i="10"/>
  <c r="G670" i="10"/>
  <c r="F670" i="10"/>
  <c r="H669" i="10"/>
  <c r="F669" i="10"/>
  <c r="G669" i="10" s="1"/>
  <c r="H668" i="10"/>
  <c r="G668" i="10"/>
  <c r="G689" i="10" s="1"/>
  <c r="F668" i="10"/>
  <c r="H667" i="10"/>
  <c r="H689" i="10" s="1"/>
  <c r="F667" i="10"/>
  <c r="G667" i="10" s="1"/>
  <c r="H663" i="10"/>
  <c r="G663" i="10"/>
  <c r="F663" i="10"/>
  <c r="H662" i="10"/>
  <c r="F662" i="10"/>
  <c r="G662" i="10" s="1"/>
  <c r="H661" i="10"/>
  <c r="G661" i="10"/>
  <c r="F661" i="10"/>
  <c r="H660" i="10"/>
  <c r="F660" i="10"/>
  <c r="G660" i="10" s="1"/>
  <c r="H659" i="10"/>
  <c r="G659" i="10"/>
  <c r="F659" i="10"/>
  <c r="H658" i="10"/>
  <c r="F658" i="10"/>
  <c r="G658" i="10" s="1"/>
  <c r="H657" i="10"/>
  <c r="G657" i="10"/>
  <c r="F657" i="10"/>
  <c r="H656" i="10"/>
  <c r="F656" i="10"/>
  <c r="G656" i="10" s="1"/>
  <c r="H655" i="10"/>
  <c r="G655" i="10"/>
  <c r="F655" i="10"/>
  <c r="H654" i="10"/>
  <c r="F654" i="10"/>
  <c r="G654" i="10" s="1"/>
  <c r="H653" i="10"/>
  <c r="G653" i="10"/>
  <c r="F653" i="10"/>
  <c r="H652" i="10"/>
  <c r="F652" i="10"/>
  <c r="G652" i="10" s="1"/>
  <c r="H651" i="10"/>
  <c r="G651" i="10"/>
  <c r="F651" i="10"/>
  <c r="H650" i="10"/>
  <c r="F650" i="10"/>
  <c r="G650" i="10" s="1"/>
  <c r="H649" i="10"/>
  <c r="G649" i="10"/>
  <c r="F649" i="10"/>
  <c r="H648" i="10"/>
  <c r="F648" i="10"/>
  <c r="G648" i="10" s="1"/>
  <c r="H647" i="10"/>
  <c r="G647" i="10"/>
  <c r="G664" i="10" s="1"/>
  <c r="F647" i="10"/>
  <c r="H646" i="10"/>
  <c r="H664" i="10" s="1"/>
  <c r="F646" i="10"/>
  <c r="G646" i="10" s="1"/>
  <c r="H642" i="10"/>
  <c r="G642" i="10"/>
  <c r="F642" i="10"/>
  <c r="H641" i="10"/>
  <c r="F641" i="10"/>
  <c r="G641" i="10" s="1"/>
  <c r="H640" i="10"/>
  <c r="G640" i="10"/>
  <c r="F640" i="10"/>
  <c r="H639" i="10"/>
  <c r="F639" i="10"/>
  <c r="G639" i="10" s="1"/>
  <c r="H638" i="10"/>
  <c r="G638" i="10"/>
  <c r="G643" i="10" s="1"/>
  <c r="F638" i="10"/>
  <c r="H634" i="10"/>
  <c r="F634" i="10"/>
  <c r="G634" i="10" s="1"/>
  <c r="H633" i="10"/>
  <c r="G633" i="10"/>
  <c r="F633" i="10"/>
  <c r="H632" i="10"/>
  <c r="H635" i="10" s="1"/>
  <c r="F632" i="10"/>
  <c r="G632" i="10" s="1"/>
  <c r="H631" i="10"/>
  <c r="G631" i="10"/>
  <c r="F631" i="10"/>
  <c r="H627" i="10"/>
  <c r="F627" i="10"/>
  <c r="G627" i="10" s="1"/>
  <c r="H626" i="10"/>
  <c r="G626" i="10"/>
  <c r="F626" i="10"/>
  <c r="H625" i="10"/>
  <c r="H628" i="10" s="1"/>
  <c r="F625" i="10"/>
  <c r="G625" i="10" s="1"/>
  <c r="H624" i="10"/>
  <c r="G624" i="10"/>
  <c r="G628" i="10" s="1"/>
  <c r="F624" i="10"/>
  <c r="F620" i="10"/>
  <c r="G620" i="10" s="1"/>
  <c r="F619" i="10"/>
  <c r="G619" i="10" s="1"/>
  <c r="F618" i="10"/>
  <c r="G618" i="10" s="1"/>
  <c r="F617" i="10"/>
  <c r="G617" i="10" s="1"/>
  <c r="G621" i="10" s="1"/>
  <c r="H613" i="10"/>
  <c r="G613" i="10"/>
  <c r="F613" i="10"/>
  <c r="H612" i="10"/>
  <c r="F612" i="10"/>
  <c r="G612" i="10" s="1"/>
  <c r="H611" i="10"/>
  <c r="G611" i="10"/>
  <c r="F611" i="10"/>
  <c r="H610" i="10"/>
  <c r="H614" i="10" s="1"/>
  <c r="F610" i="10"/>
  <c r="G610" i="10" s="1"/>
  <c r="G614" i="10" s="1"/>
  <c r="H606" i="10"/>
  <c r="G606" i="10"/>
  <c r="F606" i="10"/>
  <c r="H605" i="10"/>
  <c r="F605" i="10"/>
  <c r="G605" i="10" s="1"/>
  <c r="H604" i="10"/>
  <c r="G604" i="10"/>
  <c r="F604" i="10"/>
  <c r="H603" i="10"/>
  <c r="F603" i="10"/>
  <c r="G603" i="10" s="1"/>
  <c r="G607" i="10" s="1"/>
  <c r="H599" i="10"/>
  <c r="G599" i="10"/>
  <c r="F599" i="10"/>
  <c r="H598" i="10"/>
  <c r="F598" i="10"/>
  <c r="G598" i="10" s="1"/>
  <c r="H597" i="10"/>
  <c r="G597" i="10"/>
  <c r="F597" i="10"/>
  <c r="H596" i="10"/>
  <c r="H600" i="10" s="1"/>
  <c r="F596" i="10"/>
  <c r="G596" i="10" s="1"/>
  <c r="G600" i="10" s="1"/>
  <c r="G592" i="10"/>
  <c r="F592" i="10"/>
  <c r="G591" i="10"/>
  <c r="F591" i="10"/>
  <c r="G590" i="10"/>
  <c r="G593" i="10" s="1"/>
  <c r="F590" i="10"/>
  <c r="H586" i="10"/>
  <c r="F586" i="10"/>
  <c r="G586" i="10" s="1"/>
  <c r="H585" i="10"/>
  <c r="G585" i="10"/>
  <c r="F585" i="10"/>
  <c r="H584" i="10"/>
  <c r="F584" i="10"/>
  <c r="G584" i="10" s="1"/>
  <c r="H583" i="10"/>
  <c r="G583" i="10"/>
  <c r="F583" i="10"/>
  <c r="H582" i="10"/>
  <c r="F582" i="10"/>
  <c r="G582" i="10" s="1"/>
  <c r="H581" i="10"/>
  <c r="G581" i="10"/>
  <c r="F581" i="10"/>
  <c r="H580" i="10"/>
  <c r="H587" i="10" s="1"/>
  <c r="F580" i="10"/>
  <c r="G580" i="10" s="1"/>
  <c r="H579" i="10"/>
  <c r="G579" i="10"/>
  <c r="F579" i="10"/>
  <c r="H578" i="10"/>
  <c r="F578" i="10"/>
  <c r="G578" i="10" s="1"/>
  <c r="G587" i="10" s="1"/>
  <c r="H574" i="10"/>
  <c r="G574" i="10"/>
  <c r="F574" i="10"/>
  <c r="H573" i="10"/>
  <c r="F573" i="10"/>
  <c r="G573" i="10" s="1"/>
  <c r="H572" i="10"/>
  <c r="G572" i="10"/>
  <c r="F572" i="10"/>
  <c r="H571" i="10"/>
  <c r="F571" i="10"/>
  <c r="G571" i="10" s="1"/>
  <c r="H570" i="10"/>
  <c r="H575" i="10" s="1"/>
  <c r="G570" i="10"/>
  <c r="G575" i="10" s="1"/>
  <c r="F570" i="10"/>
  <c r="H566" i="10"/>
  <c r="F566" i="10"/>
  <c r="G566" i="10" s="1"/>
  <c r="H565" i="10"/>
  <c r="G565" i="10"/>
  <c r="F565" i="10"/>
  <c r="H564" i="10"/>
  <c r="F564" i="10"/>
  <c r="G564" i="10" s="1"/>
  <c r="H563" i="10"/>
  <c r="G563" i="10"/>
  <c r="F563" i="10"/>
  <c r="H562" i="10"/>
  <c r="H567" i="10" s="1"/>
  <c r="F562" i="10"/>
  <c r="G562" i="10" s="1"/>
  <c r="H561" i="10"/>
  <c r="G561" i="10"/>
  <c r="F561" i="10"/>
  <c r="H557" i="10"/>
  <c r="F557" i="10"/>
  <c r="G557" i="10" s="1"/>
  <c r="H556" i="10"/>
  <c r="G556" i="10"/>
  <c r="F556" i="10"/>
  <c r="H555" i="10"/>
  <c r="F555" i="10"/>
  <c r="G555" i="10" s="1"/>
  <c r="H554" i="10"/>
  <c r="G554" i="10"/>
  <c r="F554" i="10"/>
  <c r="H553" i="10"/>
  <c r="H558" i="10" s="1"/>
  <c r="F553" i="10"/>
  <c r="G553" i="10" s="1"/>
  <c r="H552" i="10"/>
  <c r="G552" i="10"/>
  <c r="F552" i="10"/>
  <c r="H548" i="10"/>
  <c r="F548" i="10"/>
  <c r="G548" i="10" s="1"/>
  <c r="H547" i="10"/>
  <c r="G547" i="10"/>
  <c r="F547" i="10"/>
  <c r="H546" i="10"/>
  <c r="H549" i="10" s="1"/>
  <c r="F546" i="10"/>
  <c r="G546" i="10" s="1"/>
  <c r="H545" i="10"/>
  <c r="G545" i="10"/>
  <c r="G549" i="10" s="1"/>
  <c r="F545" i="10"/>
  <c r="H542" i="10"/>
  <c r="H541" i="10"/>
  <c r="F541" i="10"/>
  <c r="G541" i="10" s="1"/>
  <c r="H540" i="10"/>
  <c r="G540" i="10"/>
  <c r="G542" i="10" s="1"/>
  <c r="F540" i="10"/>
  <c r="H537" i="10"/>
  <c r="H536" i="10"/>
  <c r="F536" i="10"/>
  <c r="G536" i="10" s="1"/>
  <c r="G537" i="10" s="1"/>
  <c r="H533" i="10"/>
  <c r="F532" i="10"/>
  <c r="G532" i="10" s="1"/>
  <c r="F531" i="10"/>
  <c r="G531" i="10" s="1"/>
  <c r="F530" i="10"/>
  <c r="G530" i="10" s="1"/>
  <c r="F529" i="10"/>
  <c r="G529" i="10" s="1"/>
  <c r="G533" i="10" s="1"/>
  <c r="H525" i="10"/>
  <c r="G525" i="10"/>
  <c r="F525" i="10"/>
  <c r="H524" i="10"/>
  <c r="H526" i="10" s="1"/>
  <c r="F524" i="10"/>
  <c r="G524" i="10" s="1"/>
  <c r="G526" i="10" s="1"/>
  <c r="H520" i="10"/>
  <c r="H519" i="10"/>
  <c r="F519" i="10"/>
  <c r="G519" i="10" s="1"/>
  <c r="H518" i="10"/>
  <c r="G518" i="10"/>
  <c r="F518" i="10"/>
  <c r="H517" i="10"/>
  <c r="H521" i="10" s="1"/>
  <c r="F517" i="10"/>
  <c r="G517" i="10" s="1"/>
  <c r="G521" i="10" s="1"/>
  <c r="H513" i="10"/>
  <c r="G513" i="10"/>
  <c r="G514" i="10" s="1"/>
  <c r="F513" i="10"/>
  <c r="H512" i="10"/>
  <c r="H514" i="10" s="1"/>
  <c r="F512" i="10"/>
  <c r="G512" i="10" s="1"/>
  <c r="H508" i="10"/>
  <c r="G508" i="10"/>
  <c r="G509" i="10" s="1"/>
  <c r="F508" i="10"/>
  <c r="H507" i="10"/>
  <c r="F507" i="10"/>
  <c r="G507" i="10" s="1"/>
  <c r="H506" i="10"/>
  <c r="H509" i="10" s="1"/>
  <c r="G506" i="10"/>
  <c r="F506" i="10"/>
  <c r="H502" i="10"/>
  <c r="H501" i="10"/>
  <c r="G501" i="10"/>
  <c r="F501" i="10"/>
  <c r="H500" i="10"/>
  <c r="H503" i="10" s="1"/>
  <c r="F500" i="10"/>
  <c r="G500" i="10" s="1"/>
  <c r="H499" i="10"/>
  <c r="G499" i="10"/>
  <c r="F499" i="10"/>
  <c r="H495" i="10"/>
  <c r="F495" i="10"/>
  <c r="G495" i="10" s="1"/>
  <c r="H494" i="10"/>
  <c r="G494" i="10"/>
  <c r="F494" i="10"/>
  <c r="H493" i="10"/>
  <c r="F493" i="10"/>
  <c r="G493" i="10" s="1"/>
  <c r="H492" i="10"/>
  <c r="G492" i="10"/>
  <c r="F492" i="10"/>
  <c r="H491" i="10"/>
  <c r="F491" i="10"/>
  <c r="G491" i="10" s="1"/>
  <c r="H490" i="10"/>
  <c r="G490" i="10"/>
  <c r="F490" i="10"/>
  <c r="H489" i="10"/>
  <c r="H496" i="10" s="1"/>
  <c r="F489" i="10"/>
  <c r="G489" i="10" s="1"/>
  <c r="G496" i="10" s="1"/>
  <c r="H485" i="10"/>
  <c r="G485" i="10"/>
  <c r="F485" i="10"/>
  <c r="H484" i="10"/>
  <c r="F484" i="10"/>
  <c r="G484" i="10" s="1"/>
  <c r="G486" i="10" s="1"/>
  <c r="H483" i="10"/>
  <c r="H486" i="10" s="1"/>
  <c r="G479" i="10"/>
  <c r="G478" i="10"/>
  <c r="G480" i="10" s="1"/>
  <c r="G477" i="10"/>
  <c r="H473" i="10"/>
  <c r="G473" i="10"/>
  <c r="F473" i="10"/>
  <c r="H472" i="10"/>
  <c r="H474" i="10" s="1"/>
  <c r="F472" i="10"/>
  <c r="G472" i="10" s="1"/>
  <c r="G474" i="10" s="1"/>
  <c r="H468" i="10"/>
  <c r="G468" i="10"/>
  <c r="F468" i="10"/>
  <c r="H467" i="10"/>
  <c r="F467" i="10"/>
  <c r="G467" i="10" s="1"/>
  <c r="H466" i="10"/>
  <c r="G466" i="10"/>
  <c r="F466" i="10"/>
  <c r="H465" i="10"/>
  <c r="H469" i="10" s="1"/>
  <c r="F465" i="10"/>
  <c r="G465" i="10" s="1"/>
  <c r="H461" i="10"/>
  <c r="G461" i="10"/>
  <c r="G462" i="10" s="1"/>
  <c r="F461" i="10"/>
  <c r="H460" i="10"/>
  <c r="F460" i="10"/>
  <c r="G460" i="10" s="1"/>
  <c r="H459" i="10"/>
  <c r="H462" i="10" s="1"/>
  <c r="G459" i="10"/>
  <c r="F459" i="10"/>
  <c r="H455" i="10"/>
  <c r="H454" i="10"/>
  <c r="H453" i="10"/>
  <c r="H452" i="10"/>
  <c r="G452" i="10"/>
  <c r="F452" i="10"/>
  <c r="H451" i="10"/>
  <c r="H456" i="10" s="1"/>
  <c r="F451" i="10"/>
  <c r="G451" i="10" s="1"/>
  <c r="H450" i="10"/>
  <c r="G450" i="10"/>
  <c r="F450" i="10"/>
  <c r="H447" i="10"/>
  <c r="H446" i="10"/>
  <c r="H445" i="10"/>
  <c r="H444" i="10"/>
  <c r="H443" i="10"/>
  <c r="H442" i="10"/>
  <c r="H439" i="10"/>
  <c r="F439" i="10"/>
  <c r="G439" i="10" s="1"/>
  <c r="H438" i="10"/>
  <c r="G438" i="10"/>
  <c r="F438" i="10"/>
  <c r="H437" i="10"/>
  <c r="H440" i="10" s="1"/>
  <c r="F437" i="10"/>
  <c r="G437" i="10" s="1"/>
  <c r="H436" i="10"/>
  <c r="G436" i="10"/>
  <c r="G440" i="10" s="1"/>
  <c r="F436" i="10"/>
  <c r="H432" i="10"/>
  <c r="F432" i="10"/>
  <c r="G432" i="10" s="1"/>
  <c r="H431" i="10"/>
  <c r="G431" i="10"/>
  <c r="F431" i="10"/>
  <c r="H430" i="10"/>
  <c r="H433" i="10" s="1"/>
  <c r="F430" i="10"/>
  <c r="G430" i="10" s="1"/>
  <c r="H429" i="10"/>
  <c r="G429" i="10"/>
  <c r="F429" i="10"/>
  <c r="H425" i="10"/>
  <c r="F425" i="10"/>
  <c r="G425" i="10" s="1"/>
  <c r="H424" i="10"/>
  <c r="G424" i="10"/>
  <c r="F424" i="10"/>
  <c r="H423" i="10"/>
  <c r="H426" i="10" s="1"/>
  <c r="F423" i="10"/>
  <c r="G423" i="10" s="1"/>
  <c r="H422" i="10"/>
  <c r="G422" i="10"/>
  <c r="G426" i="10" s="1"/>
  <c r="F422" i="10"/>
  <c r="H418" i="10"/>
  <c r="H417" i="10"/>
  <c r="G417" i="10"/>
  <c r="F417" i="10"/>
  <c r="H416" i="10"/>
  <c r="F416" i="10"/>
  <c r="G416" i="10" s="1"/>
  <c r="H415" i="10"/>
  <c r="G415" i="10"/>
  <c r="F415" i="10"/>
  <c r="H414" i="10"/>
  <c r="H419" i="10" s="1"/>
  <c r="F414" i="10"/>
  <c r="G414" i="10" s="1"/>
  <c r="H410" i="10"/>
  <c r="G410" i="10"/>
  <c r="F410" i="10"/>
  <c r="H409" i="10"/>
  <c r="F409" i="10"/>
  <c r="G409" i="10" s="1"/>
  <c r="H408" i="10"/>
  <c r="G408" i="10"/>
  <c r="F408" i="10"/>
  <c r="H407" i="10"/>
  <c r="F407" i="10"/>
  <c r="G407" i="10" s="1"/>
  <c r="H406" i="10"/>
  <c r="G406" i="10"/>
  <c r="G411" i="10" s="1"/>
  <c r="F406" i="10"/>
  <c r="H402" i="10"/>
  <c r="F402" i="10"/>
  <c r="G402" i="10" s="1"/>
  <c r="H401" i="10"/>
  <c r="G401" i="10"/>
  <c r="F401" i="10"/>
  <c r="H400" i="10"/>
  <c r="H403" i="10" s="1"/>
  <c r="F400" i="10"/>
  <c r="G400" i="10" s="1"/>
  <c r="H399" i="10"/>
  <c r="G399" i="10"/>
  <c r="F399" i="10"/>
  <c r="H398" i="10"/>
  <c r="F398" i="10"/>
  <c r="G398" i="10" s="1"/>
  <c r="H397" i="10"/>
  <c r="G397" i="10"/>
  <c r="G403" i="10" s="1"/>
  <c r="F397" i="10"/>
  <c r="H393" i="10"/>
  <c r="F393" i="10"/>
  <c r="G393" i="10" s="1"/>
  <c r="H392" i="10"/>
  <c r="G392" i="10"/>
  <c r="F392" i="10"/>
  <c r="H391" i="10"/>
  <c r="H394" i="10" s="1"/>
  <c r="F391" i="10"/>
  <c r="G391" i="10" s="1"/>
  <c r="H390" i="10"/>
  <c r="G390" i="10"/>
  <c r="F390" i="10"/>
  <c r="H386" i="10"/>
  <c r="F386" i="10"/>
  <c r="G386" i="10" s="1"/>
  <c r="H385" i="10"/>
  <c r="G385" i="10"/>
  <c r="F385" i="10"/>
  <c r="H384" i="10"/>
  <c r="H387" i="10" s="1"/>
  <c r="F384" i="10"/>
  <c r="G384" i="10" s="1"/>
  <c r="H383" i="10"/>
  <c r="G383" i="10"/>
  <c r="G387" i="10" s="1"/>
  <c r="F383" i="10"/>
  <c r="H379" i="10"/>
  <c r="F379" i="10"/>
  <c r="G379" i="10" s="1"/>
  <c r="H378" i="10"/>
  <c r="G378" i="10"/>
  <c r="F378" i="10"/>
  <c r="H377" i="10"/>
  <c r="H380" i="10" s="1"/>
  <c r="F377" i="10"/>
  <c r="G377" i="10" s="1"/>
  <c r="H376" i="10"/>
  <c r="G376" i="10"/>
  <c r="F376" i="10"/>
  <c r="H375" i="10"/>
  <c r="F375" i="10"/>
  <c r="G375" i="10" s="1"/>
  <c r="G380" i="10" s="1"/>
  <c r="H371" i="10"/>
  <c r="G371" i="10"/>
  <c r="F371" i="10"/>
  <c r="H370" i="10"/>
  <c r="F370" i="10"/>
  <c r="G370" i="10" s="1"/>
  <c r="H369" i="10"/>
  <c r="G369" i="10"/>
  <c r="F369" i="10"/>
  <c r="H368" i="10"/>
  <c r="F368" i="10"/>
  <c r="G368" i="10" s="1"/>
  <c r="E367" i="10"/>
  <c r="H363" i="10"/>
  <c r="G363" i="10"/>
  <c r="F363" i="10"/>
  <c r="H362" i="10"/>
  <c r="F362" i="10"/>
  <c r="G362" i="10" s="1"/>
  <c r="H361" i="10"/>
  <c r="G361" i="10"/>
  <c r="F361" i="10"/>
  <c r="H360" i="10"/>
  <c r="F360" i="10"/>
  <c r="G360" i="10" s="1"/>
  <c r="G364" i="10" s="1"/>
  <c r="H356" i="10"/>
  <c r="G356" i="10"/>
  <c r="F356" i="10"/>
  <c r="H355" i="10"/>
  <c r="F355" i="10"/>
  <c r="G355" i="10" s="1"/>
  <c r="H354" i="10"/>
  <c r="G354" i="10"/>
  <c r="F354" i="10"/>
  <c r="H353" i="10"/>
  <c r="H357" i="10" s="1"/>
  <c r="F353" i="10"/>
  <c r="G353" i="10" s="1"/>
  <c r="G357" i="10" s="1"/>
  <c r="H349" i="10"/>
  <c r="G349" i="10"/>
  <c r="F349" i="10"/>
  <c r="H348" i="10"/>
  <c r="F348" i="10"/>
  <c r="G348" i="10" s="1"/>
  <c r="H347" i="10"/>
  <c r="G347" i="10"/>
  <c r="F347" i="10"/>
  <c r="H346" i="10"/>
  <c r="F346" i="10"/>
  <c r="G346" i="10" s="1"/>
  <c r="G350" i="10" s="1"/>
  <c r="H342" i="10"/>
  <c r="G342" i="10"/>
  <c r="F342" i="10"/>
  <c r="H341" i="10"/>
  <c r="F341" i="10"/>
  <c r="G341" i="10" s="1"/>
  <c r="H340" i="10"/>
  <c r="G340" i="10"/>
  <c r="F340" i="10"/>
  <c r="H339" i="10"/>
  <c r="H343" i="10" s="1"/>
  <c r="F339" i="10"/>
  <c r="G339" i="10" s="1"/>
  <c r="G343" i="10" s="1"/>
  <c r="H335" i="10"/>
  <c r="G335" i="10"/>
  <c r="F335" i="10"/>
  <c r="H334" i="10"/>
  <c r="F334" i="10"/>
  <c r="G334" i="10" s="1"/>
  <c r="H333" i="10"/>
  <c r="G333" i="10"/>
  <c r="F333" i="10"/>
  <c r="H332" i="10"/>
  <c r="F332" i="10"/>
  <c r="G332" i="10" s="1"/>
  <c r="G336" i="10" s="1"/>
  <c r="H328" i="10"/>
  <c r="G328" i="10"/>
  <c r="F328" i="10"/>
  <c r="H327" i="10"/>
  <c r="F327" i="10"/>
  <c r="G327" i="10" s="1"/>
  <c r="H326" i="10"/>
  <c r="G326" i="10"/>
  <c r="F326" i="10"/>
  <c r="H325" i="10"/>
  <c r="H329" i="10" s="1"/>
  <c r="F325" i="10"/>
  <c r="G325" i="10" s="1"/>
  <c r="G329" i="10" s="1"/>
  <c r="H321" i="10"/>
  <c r="G321" i="10"/>
  <c r="F321" i="10"/>
  <c r="H320" i="10"/>
  <c r="F320" i="10"/>
  <c r="G320" i="10" s="1"/>
  <c r="H319" i="10"/>
  <c r="G319" i="10"/>
  <c r="F319" i="10"/>
  <c r="H318" i="10"/>
  <c r="H322" i="10" s="1"/>
  <c r="F318" i="10"/>
  <c r="G318" i="10" s="1"/>
  <c r="G322" i="10" s="1"/>
  <c r="H314" i="10"/>
  <c r="G314" i="10"/>
  <c r="F314" i="10"/>
  <c r="H313" i="10"/>
  <c r="F313" i="10"/>
  <c r="G313" i="10" s="1"/>
  <c r="H312" i="10"/>
  <c r="G312" i="10"/>
  <c r="F312" i="10"/>
  <c r="H311" i="10"/>
  <c r="H315" i="10" s="1"/>
  <c r="F311" i="10"/>
  <c r="G311" i="10" s="1"/>
  <c r="G315" i="10" s="1"/>
  <c r="H307" i="10"/>
  <c r="G307" i="10"/>
  <c r="F307" i="10"/>
  <c r="H306" i="10"/>
  <c r="F306" i="10"/>
  <c r="G306" i="10" s="1"/>
  <c r="H305" i="10"/>
  <c r="G305" i="10"/>
  <c r="F305" i="10"/>
  <c r="H304" i="10"/>
  <c r="F304" i="10"/>
  <c r="G304" i="10" s="1"/>
  <c r="H303" i="10"/>
  <c r="H308" i="10" s="1"/>
  <c r="G303" i="10"/>
  <c r="G308" i="10" s="1"/>
  <c r="F303" i="10"/>
  <c r="H299" i="10"/>
  <c r="F299" i="10"/>
  <c r="G299" i="10" s="1"/>
  <c r="H298" i="10"/>
  <c r="G298" i="10"/>
  <c r="F298" i="10"/>
  <c r="H297" i="10"/>
  <c r="H300" i="10" s="1"/>
  <c r="F297" i="10"/>
  <c r="G297" i="10" s="1"/>
  <c r="H296" i="10"/>
  <c r="G296" i="10"/>
  <c r="G300" i="10" s="1"/>
  <c r="F296" i="10"/>
  <c r="H292" i="10"/>
  <c r="F292" i="10"/>
  <c r="G292" i="10" s="1"/>
  <c r="H291" i="10"/>
  <c r="G291" i="10"/>
  <c r="F291" i="10"/>
  <c r="H290" i="10"/>
  <c r="H293" i="10" s="1"/>
  <c r="F290" i="10"/>
  <c r="G290" i="10" s="1"/>
  <c r="H289" i="10"/>
  <c r="G289" i="10"/>
  <c r="G293" i="10" s="1"/>
  <c r="F289" i="10"/>
  <c r="H285" i="10"/>
  <c r="F285" i="10"/>
  <c r="G285" i="10" s="1"/>
  <c r="H284" i="10"/>
  <c r="G284" i="10"/>
  <c r="F284" i="10"/>
  <c r="H283" i="10"/>
  <c r="H286" i="10" s="1"/>
  <c r="F283" i="10"/>
  <c r="G283" i="10" s="1"/>
  <c r="H282" i="10"/>
  <c r="G282" i="10"/>
  <c r="G286" i="10" s="1"/>
  <c r="F282" i="10"/>
  <c r="H278" i="10"/>
  <c r="F278" i="10"/>
  <c r="G278" i="10" s="1"/>
  <c r="H277" i="10"/>
  <c r="G277" i="10"/>
  <c r="F277" i="10"/>
  <c r="H276" i="10"/>
  <c r="H279" i="10" s="1"/>
  <c r="F276" i="10"/>
  <c r="G276" i="10" s="1"/>
  <c r="H275" i="10"/>
  <c r="G275" i="10"/>
  <c r="G279" i="10" s="1"/>
  <c r="F275" i="10"/>
  <c r="H271" i="10"/>
  <c r="F271" i="10"/>
  <c r="G271" i="10" s="1"/>
  <c r="H270" i="10"/>
  <c r="G270" i="10"/>
  <c r="F270" i="10"/>
  <c r="H269" i="10"/>
  <c r="H272" i="10" s="1"/>
  <c r="F269" i="10"/>
  <c r="G269" i="10" s="1"/>
  <c r="H268" i="10"/>
  <c r="G268" i="10"/>
  <c r="G272" i="10" s="1"/>
  <c r="F268" i="10"/>
  <c r="H264" i="10"/>
  <c r="F264" i="10"/>
  <c r="G264" i="10" s="1"/>
  <c r="H263" i="10"/>
  <c r="G263" i="10"/>
  <c r="F263" i="10"/>
  <c r="H262" i="10"/>
  <c r="H265" i="10" s="1"/>
  <c r="F262" i="10"/>
  <c r="G262" i="10" s="1"/>
  <c r="H261" i="10"/>
  <c r="G261" i="10"/>
  <c r="G265" i="10" s="1"/>
  <c r="F261" i="10"/>
  <c r="H257" i="10"/>
  <c r="F257" i="10"/>
  <c r="G257" i="10" s="1"/>
  <c r="H256" i="10"/>
  <c r="G256" i="10"/>
  <c r="F256" i="10"/>
  <c r="H255" i="10"/>
  <c r="H258" i="10" s="1"/>
  <c r="F255" i="10"/>
  <c r="G255" i="10" s="1"/>
  <c r="H254" i="10"/>
  <c r="G254" i="10"/>
  <c r="G258" i="10" s="1"/>
  <c r="F254" i="10"/>
  <c r="H249" i="10"/>
  <c r="F249" i="10"/>
  <c r="G249" i="10" s="1"/>
  <c r="H248" i="10"/>
  <c r="G248" i="10"/>
  <c r="F248" i="10"/>
  <c r="H247" i="10"/>
  <c r="F247" i="10"/>
  <c r="G247" i="10" s="1"/>
  <c r="H246" i="10"/>
  <c r="G246" i="10"/>
  <c r="F246" i="10"/>
  <c r="H245" i="10"/>
  <c r="H250" i="10" s="1"/>
  <c r="F245" i="10"/>
  <c r="G245" i="10" s="1"/>
  <c r="H244" i="10"/>
  <c r="G244" i="10"/>
  <c r="F244" i="10"/>
  <c r="H241" i="10"/>
  <c r="H240" i="10"/>
  <c r="H239" i="10"/>
  <c r="H238" i="10"/>
  <c r="H237" i="10"/>
  <c r="H236" i="10"/>
  <c r="H235" i="10"/>
  <c r="H234" i="10"/>
  <c r="H230" i="10"/>
  <c r="F230" i="10"/>
  <c r="G230" i="10" s="1"/>
  <c r="H229" i="10"/>
  <c r="G229" i="10"/>
  <c r="F229" i="10"/>
  <c r="H228" i="10"/>
  <c r="F228" i="10"/>
  <c r="G228" i="10" s="1"/>
  <c r="H227" i="10"/>
  <c r="G227" i="10"/>
  <c r="F227" i="10"/>
  <c r="H226" i="10"/>
  <c r="H231" i="10" s="1"/>
  <c r="F226" i="10"/>
  <c r="G226" i="10" s="1"/>
  <c r="G231" i="10" s="1"/>
  <c r="H224" i="10"/>
  <c r="H223" i="10"/>
  <c r="H222" i="10"/>
  <c r="H221" i="10"/>
  <c r="H220" i="10"/>
  <c r="H219" i="10"/>
  <c r="H218" i="10"/>
  <c r="H217" i="10"/>
  <c r="H216" i="10"/>
  <c r="H215" i="10"/>
  <c r="H214" i="10"/>
  <c r="H213" i="10"/>
  <c r="H212" i="10"/>
  <c r="H211" i="10"/>
  <c r="H210" i="10"/>
  <c r="H209" i="10"/>
  <c r="H205" i="10"/>
  <c r="G205" i="10"/>
  <c r="F205" i="10"/>
  <c r="H204" i="10"/>
  <c r="F204" i="10"/>
  <c r="G204" i="10" s="1"/>
  <c r="H203" i="10"/>
  <c r="G203" i="10"/>
  <c r="F203" i="10"/>
  <c r="H202" i="10"/>
  <c r="F202" i="10"/>
  <c r="G202" i="10" s="1"/>
  <c r="H201" i="10"/>
  <c r="G201" i="10"/>
  <c r="F201" i="10"/>
  <c r="H200" i="10"/>
  <c r="H206" i="10" s="1"/>
  <c r="F200" i="10"/>
  <c r="G200" i="10" s="1"/>
  <c r="H196" i="10"/>
  <c r="G196" i="10"/>
  <c r="F196" i="10"/>
  <c r="H195" i="10"/>
  <c r="F195" i="10"/>
  <c r="G195" i="10" s="1"/>
  <c r="H194" i="10"/>
  <c r="G194" i="10"/>
  <c r="F194" i="10"/>
  <c r="H193" i="10"/>
  <c r="H197" i="10" s="1"/>
  <c r="F193" i="10"/>
  <c r="G193" i="10" s="1"/>
  <c r="H189" i="10"/>
  <c r="G189" i="10"/>
  <c r="F189" i="10"/>
  <c r="H188" i="10"/>
  <c r="F188" i="10"/>
  <c r="G188" i="10" s="1"/>
  <c r="H187" i="10"/>
  <c r="G187" i="10"/>
  <c r="F187" i="10"/>
  <c r="H186" i="10"/>
  <c r="F186" i="10"/>
  <c r="G186" i="10" s="1"/>
  <c r="H185" i="10"/>
  <c r="G185" i="10"/>
  <c r="F185" i="10"/>
  <c r="H184" i="10"/>
  <c r="F184" i="10"/>
  <c r="G184" i="10" s="1"/>
  <c r="H183" i="10"/>
  <c r="G183" i="10"/>
  <c r="F183" i="10"/>
  <c r="H182" i="10"/>
  <c r="F182" i="10"/>
  <c r="G182" i="10" s="1"/>
  <c r="H181" i="10"/>
  <c r="H190" i="10" s="1"/>
  <c r="G181" i="10"/>
  <c r="F181" i="10"/>
  <c r="H177" i="10"/>
  <c r="F177" i="10"/>
  <c r="G177" i="10" s="1"/>
  <c r="H176" i="10"/>
  <c r="G176" i="10"/>
  <c r="F176" i="10"/>
  <c r="H175" i="10"/>
  <c r="F175" i="10"/>
  <c r="G175" i="10" s="1"/>
  <c r="H174" i="10"/>
  <c r="G174" i="10"/>
  <c r="F174" i="10"/>
  <c r="H173" i="10"/>
  <c r="H178" i="10" s="1"/>
  <c r="F173" i="10"/>
  <c r="G173" i="10" s="1"/>
  <c r="H172" i="10"/>
  <c r="G172" i="10"/>
  <c r="G178" i="10" s="1"/>
  <c r="F172" i="10"/>
  <c r="H168" i="10"/>
  <c r="F168" i="10"/>
  <c r="G168" i="10" s="1"/>
  <c r="H167" i="10"/>
  <c r="G167" i="10"/>
  <c r="F167" i="10"/>
  <c r="H166" i="10"/>
  <c r="H169" i="10" s="1"/>
  <c r="F166" i="10"/>
  <c r="G166" i="10" s="1"/>
  <c r="G169" i="10" s="1"/>
  <c r="H162" i="10"/>
  <c r="G162" i="10"/>
  <c r="F162" i="10"/>
  <c r="H161" i="10"/>
  <c r="F161" i="10"/>
  <c r="G161" i="10" s="1"/>
  <c r="H160" i="10"/>
  <c r="G160" i="10"/>
  <c r="F160" i="10"/>
  <c r="H159" i="10"/>
  <c r="F159" i="10"/>
  <c r="G159" i="10" s="1"/>
  <c r="H158" i="10"/>
  <c r="H163" i="10" s="1"/>
  <c r="G158" i="10"/>
  <c r="G163" i="10" s="1"/>
  <c r="F158" i="10"/>
  <c r="H154" i="10"/>
  <c r="F154" i="10"/>
  <c r="G154" i="10" s="1"/>
  <c r="H153" i="10"/>
  <c r="G153" i="10"/>
  <c r="F153" i="10"/>
  <c r="H152" i="10"/>
  <c r="F152" i="10"/>
  <c r="G152" i="10" s="1"/>
  <c r="H151" i="10"/>
  <c r="G151" i="10"/>
  <c r="F151" i="10"/>
  <c r="H150" i="10"/>
  <c r="F150" i="10"/>
  <c r="G150" i="10" s="1"/>
  <c r="H149" i="10"/>
  <c r="G149" i="10"/>
  <c r="F149" i="10"/>
  <c r="H148" i="10"/>
  <c r="F148" i="10"/>
  <c r="G148" i="10" s="1"/>
  <c r="H147" i="10"/>
  <c r="G147" i="10"/>
  <c r="F147" i="10"/>
  <c r="H146" i="10"/>
  <c r="F146" i="10"/>
  <c r="G146" i="10" s="1"/>
  <c r="H145" i="10"/>
  <c r="G145" i="10"/>
  <c r="F145" i="10"/>
  <c r="H144" i="10"/>
  <c r="H155" i="10" s="1"/>
  <c r="F144" i="10"/>
  <c r="G144" i="10" s="1"/>
  <c r="G155" i="10" s="1"/>
  <c r="H140" i="10"/>
  <c r="G140" i="10"/>
  <c r="F140" i="10"/>
  <c r="H139" i="10"/>
  <c r="F139" i="10"/>
  <c r="G139" i="10" s="1"/>
  <c r="H138" i="10"/>
  <c r="G138" i="10"/>
  <c r="F138" i="10"/>
  <c r="H137" i="10"/>
  <c r="F137" i="10"/>
  <c r="G137" i="10" s="1"/>
  <c r="H136" i="10"/>
  <c r="G136" i="10"/>
  <c r="F136" i="10"/>
  <c r="H135" i="10"/>
  <c r="H141" i="10" s="1"/>
  <c r="F135" i="10"/>
  <c r="G135" i="10" s="1"/>
  <c r="H131" i="10"/>
  <c r="G131" i="10"/>
  <c r="F131" i="10"/>
  <c r="H130" i="10"/>
  <c r="F130" i="10"/>
  <c r="G130" i="10" s="1"/>
  <c r="H129" i="10"/>
  <c r="G129" i="10"/>
  <c r="F129" i="10"/>
  <c r="H128" i="10"/>
  <c r="F128" i="10"/>
  <c r="G128" i="10" s="1"/>
  <c r="H127" i="10"/>
  <c r="G127" i="10"/>
  <c r="F127" i="10"/>
  <c r="H126" i="10"/>
  <c r="F126" i="10"/>
  <c r="G126" i="10" s="1"/>
  <c r="H125" i="10"/>
  <c r="G125" i="10"/>
  <c r="F125" i="10"/>
  <c r="H124" i="10"/>
  <c r="F124" i="10"/>
  <c r="G124" i="10" s="1"/>
  <c r="H123" i="10"/>
  <c r="G123" i="10"/>
  <c r="F123" i="10"/>
  <c r="H122" i="10"/>
  <c r="F122" i="10"/>
  <c r="G122" i="10" s="1"/>
  <c r="H121" i="10"/>
  <c r="G121" i="10"/>
  <c r="F121" i="10"/>
  <c r="H120" i="10"/>
  <c r="F120" i="10"/>
  <c r="G120" i="10" s="1"/>
  <c r="H119" i="10"/>
  <c r="G119" i="10"/>
  <c r="F119" i="10"/>
  <c r="H118" i="10"/>
  <c r="F118" i="10"/>
  <c r="G118" i="10" s="1"/>
  <c r="H117" i="10"/>
  <c r="H132" i="10" s="1"/>
  <c r="G117" i="10"/>
  <c r="G132" i="10" s="1"/>
  <c r="F117" i="10"/>
  <c r="H113" i="10"/>
  <c r="F113" i="10"/>
  <c r="G113" i="10" s="1"/>
  <c r="H112" i="10"/>
  <c r="G112" i="10"/>
  <c r="F112" i="10"/>
  <c r="H111" i="10"/>
  <c r="F111" i="10"/>
  <c r="G111" i="10" s="1"/>
  <c r="H110" i="10"/>
  <c r="G110" i="10"/>
  <c r="F110" i="10"/>
  <c r="H109" i="10"/>
  <c r="H114" i="10" s="1"/>
  <c r="F109" i="10"/>
  <c r="G109" i="10" s="1"/>
  <c r="H105" i="10"/>
  <c r="G105" i="10"/>
  <c r="F105" i="10"/>
  <c r="H104" i="10"/>
  <c r="F104" i="10"/>
  <c r="G104" i="10" s="1"/>
  <c r="H103" i="10"/>
  <c r="G103" i="10"/>
  <c r="F103" i="10"/>
  <c r="H102" i="10"/>
  <c r="F102" i="10"/>
  <c r="G102" i="10" s="1"/>
  <c r="H101" i="10"/>
  <c r="G101" i="10"/>
  <c r="F101" i="10"/>
  <c r="H100" i="10"/>
  <c r="H106" i="10" s="1"/>
  <c r="F100" i="10"/>
  <c r="G100" i="10" s="1"/>
  <c r="G106" i="10" s="1"/>
  <c r="H95" i="10"/>
  <c r="G95" i="10"/>
  <c r="F95" i="10"/>
  <c r="H94" i="10"/>
  <c r="F94" i="10"/>
  <c r="G94" i="10" s="1"/>
  <c r="H93" i="10"/>
  <c r="G93" i="10"/>
  <c r="F93" i="10"/>
  <c r="H92" i="10"/>
  <c r="F92" i="10"/>
  <c r="G92" i="10" s="1"/>
  <c r="H91" i="10"/>
  <c r="H97" i="10" s="1"/>
  <c r="G91" i="10"/>
  <c r="G97" i="10" s="1"/>
  <c r="F91" i="10"/>
  <c r="G87" i="10"/>
  <c r="H86" i="10"/>
  <c r="G86" i="10"/>
  <c r="F86" i="10"/>
  <c r="H85" i="10"/>
  <c r="F85" i="10"/>
  <c r="G85" i="10" s="1"/>
  <c r="H84" i="10"/>
  <c r="G84" i="10"/>
  <c r="F84" i="10"/>
  <c r="H83" i="10"/>
  <c r="F83" i="10"/>
  <c r="G83" i="10" s="1"/>
  <c r="H82" i="10"/>
  <c r="G82" i="10"/>
  <c r="F82" i="10"/>
  <c r="H81" i="10"/>
  <c r="H88" i="10" s="1"/>
  <c r="F81" i="10"/>
  <c r="G81" i="10" s="1"/>
  <c r="H77" i="10"/>
  <c r="G77" i="10"/>
  <c r="F77" i="10"/>
  <c r="H76" i="10"/>
  <c r="F76" i="10"/>
  <c r="G76" i="10" s="1"/>
  <c r="H75" i="10"/>
  <c r="G75" i="10"/>
  <c r="F75" i="10"/>
  <c r="H74" i="10"/>
  <c r="F74" i="10"/>
  <c r="G74" i="10" s="1"/>
  <c r="H73" i="10"/>
  <c r="G73" i="10"/>
  <c r="F73" i="10"/>
  <c r="H72" i="10"/>
  <c r="H78" i="10" s="1"/>
  <c r="F72" i="10"/>
  <c r="G72" i="10" s="1"/>
  <c r="G78" i="10" s="1"/>
  <c r="H67" i="10"/>
  <c r="G67" i="10"/>
  <c r="F67" i="10"/>
  <c r="H66" i="10"/>
  <c r="F66" i="10"/>
  <c r="G66" i="10" s="1"/>
  <c r="H65" i="10"/>
  <c r="G65" i="10"/>
  <c r="F65" i="10"/>
  <c r="H64" i="10"/>
  <c r="F64" i="10"/>
  <c r="G64" i="10" s="1"/>
  <c r="H63" i="10"/>
  <c r="G63" i="10"/>
  <c r="F63" i="10"/>
  <c r="H62" i="10"/>
  <c r="F62" i="10"/>
  <c r="G62" i="10" s="1"/>
  <c r="H61" i="10"/>
  <c r="G61" i="10"/>
  <c r="F61" i="10"/>
  <c r="H60" i="10"/>
  <c r="F60" i="10"/>
  <c r="G60" i="10" s="1"/>
  <c r="H59" i="10"/>
  <c r="G59" i="10"/>
  <c r="F59" i="10"/>
  <c r="H58" i="10"/>
  <c r="F58" i="10"/>
  <c r="G58" i="10" s="1"/>
  <c r="H57" i="10"/>
  <c r="H68" i="10" s="1"/>
  <c r="G57" i="10"/>
  <c r="F57" i="10"/>
  <c r="H53" i="10"/>
  <c r="H54" i="10" s="1"/>
  <c r="F53" i="10"/>
  <c r="G53" i="10" s="1"/>
  <c r="G54" i="10" s="1"/>
  <c r="H49" i="10"/>
  <c r="G49" i="10"/>
  <c r="F49" i="10"/>
  <c r="H48" i="10"/>
  <c r="F48" i="10"/>
  <c r="G48" i="10" s="1"/>
  <c r="H47" i="10"/>
  <c r="G47" i="10"/>
  <c r="F47" i="10"/>
  <c r="H46" i="10"/>
  <c r="H50" i="10" s="1"/>
  <c r="F46" i="10"/>
  <c r="G46" i="10" s="1"/>
  <c r="G50" i="10" s="1"/>
  <c r="H42" i="10"/>
  <c r="G42" i="10"/>
  <c r="F42" i="10"/>
  <c r="H41" i="10"/>
  <c r="F41" i="10"/>
  <c r="G41" i="10" s="1"/>
  <c r="H40" i="10"/>
  <c r="G40" i="10"/>
  <c r="F40" i="10"/>
  <c r="H39" i="10"/>
  <c r="F39" i="10"/>
  <c r="G39" i="10" s="1"/>
  <c r="H38" i="10"/>
  <c r="H43" i="10" s="1"/>
  <c r="G38" i="10"/>
  <c r="G43" i="10" s="1"/>
  <c r="F38" i="10"/>
  <c r="H34" i="10"/>
  <c r="F34" i="10"/>
  <c r="G34" i="10" s="1"/>
  <c r="H33" i="10"/>
  <c r="G33" i="10"/>
  <c r="F33" i="10"/>
  <c r="H32" i="10"/>
  <c r="F32" i="10"/>
  <c r="G32" i="10" s="1"/>
  <c r="H31" i="10"/>
  <c r="G31" i="10"/>
  <c r="F31" i="10"/>
  <c r="H30" i="10"/>
  <c r="H35" i="10" s="1"/>
  <c r="F30" i="10"/>
  <c r="G30" i="10" s="1"/>
  <c r="H26" i="10"/>
  <c r="G26" i="10"/>
  <c r="F26" i="10"/>
  <c r="H25" i="10"/>
  <c r="F25" i="10"/>
  <c r="G25" i="10" s="1"/>
  <c r="H24" i="10"/>
  <c r="G24" i="10"/>
  <c r="F24" i="10"/>
  <c r="H23" i="10"/>
  <c r="F23" i="10"/>
  <c r="G23" i="10" s="1"/>
  <c r="H22" i="10"/>
  <c r="H27" i="10" s="1"/>
  <c r="G22" i="10"/>
  <c r="F22" i="10"/>
  <c r="H18" i="10"/>
  <c r="F18" i="10"/>
  <c r="G18" i="10" s="1"/>
  <c r="H17" i="10"/>
  <c r="G17" i="10"/>
  <c r="H16" i="10"/>
  <c r="G16" i="10"/>
  <c r="F16" i="10"/>
  <c r="H15" i="10"/>
  <c r="F15" i="10"/>
  <c r="G15" i="10" s="1"/>
  <c r="H14" i="10"/>
  <c r="G14" i="10"/>
  <c r="F14" i="10"/>
  <c r="H13" i="10"/>
  <c r="H19" i="10" s="1"/>
  <c r="F13" i="10"/>
  <c r="G13" i="10" s="1"/>
  <c r="H12" i="10"/>
  <c r="G12" i="10"/>
  <c r="G19" i="10" s="1"/>
  <c r="F12" i="10"/>
  <c r="H9" i="10"/>
  <c r="G8" i="10"/>
  <c r="F8" i="10"/>
  <c r="G7" i="10"/>
  <c r="H6" i="10"/>
  <c r="G6" i="10"/>
  <c r="G9" i="10" s="1"/>
  <c r="F6" i="10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16" i="9"/>
  <c r="D15" i="9"/>
  <c r="D14" i="9"/>
  <c r="D10" i="9"/>
  <c r="D9" i="9"/>
  <c r="D8" i="9"/>
  <c r="D7" i="9"/>
  <c r="D6" i="9"/>
  <c r="D5" i="9"/>
  <c r="D4" i="9"/>
  <c r="D3" i="9"/>
  <c r="D2" i="9"/>
  <c r="F19" i="8"/>
  <c r="E19" i="8"/>
  <c r="J11" i="8"/>
  <c r="I11" i="8"/>
  <c r="F15" i="7"/>
  <c r="D15" i="7"/>
  <c r="F14" i="7"/>
  <c r="D14" i="7"/>
  <c r="F13" i="7"/>
  <c r="D13" i="7"/>
  <c r="F12" i="7"/>
  <c r="D12" i="7"/>
  <c r="F11" i="7"/>
  <c r="E11" i="7"/>
  <c r="C11" i="7"/>
  <c r="B11" i="7"/>
  <c r="D11" i="7" s="1"/>
  <c r="E8" i="7"/>
  <c r="D8" i="7"/>
  <c r="C8" i="7"/>
  <c r="G45" i="6"/>
  <c r="E45" i="6"/>
  <c r="L44" i="6"/>
  <c r="K44" i="6"/>
  <c r="L43" i="6"/>
  <c r="K43" i="6"/>
  <c r="G42" i="6"/>
  <c r="H42" i="6" s="1"/>
  <c r="E42" i="6"/>
  <c r="G41" i="6"/>
  <c r="E41" i="6"/>
  <c r="I41" i="6" s="1"/>
  <c r="I40" i="6"/>
  <c r="G40" i="6"/>
  <c r="H40" i="6" s="1"/>
  <c r="E40" i="6"/>
  <c r="J39" i="6"/>
  <c r="G39" i="6"/>
  <c r="K39" i="6" s="1"/>
  <c r="E39" i="6"/>
  <c r="I39" i="6" s="1"/>
  <c r="G38" i="6"/>
  <c r="H38" i="6" s="1"/>
  <c r="E38" i="6"/>
  <c r="G37" i="6"/>
  <c r="E37" i="6"/>
  <c r="I37" i="6" s="1"/>
  <c r="I36" i="6"/>
  <c r="G36" i="6"/>
  <c r="H36" i="6" s="1"/>
  <c r="E36" i="6"/>
  <c r="J35" i="6"/>
  <c r="G35" i="6"/>
  <c r="K35" i="6" s="1"/>
  <c r="E35" i="6"/>
  <c r="I35" i="6" s="1"/>
  <c r="L34" i="6"/>
  <c r="K34" i="6"/>
  <c r="L33" i="6"/>
  <c r="K33" i="6"/>
  <c r="G32" i="6"/>
  <c r="H32" i="6" s="1"/>
  <c r="E32" i="6"/>
  <c r="G31" i="6"/>
  <c r="E31" i="6"/>
  <c r="I31" i="6" s="1"/>
  <c r="G30" i="6"/>
  <c r="E30" i="6"/>
  <c r="I30" i="6" s="1"/>
  <c r="G29" i="6"/>
  <c r="E29" i="6"/>
  <c r="G28" i="6"/>
  <c r="E28" i="6"/>
  <c r="G27" i="6"/>
  <c r="E27" i="6"/>
  <c r="G26" i="6"/>
  <c r="E26" i="6"/>
  <c r="G25" i="6"/>
  <c r="E25" i="6"/>
  <c r="G24" i="6"/>
  <c r="E24" i="6"/>
  <c r="G23" i="6"/>
  <c r="E23" i="6"/>
  <c r="G22" i="6"/>
  <c r="E22" i="6"/>
  <c r="G21" i="6"/>
  <c r="E21" i="6"/>
  <c r="G20" i="6"/>
  <c r="E20" i="6"/>
  <c r="G19" i="6"/>
  <c r="E19" i="6"/>
  <c r="G18" i="6"/>
  <c r="E18" i="6"/>
  <c r="G17" i="6"/>
  <c r="E17" i="6"/>
  <c r="G16" i="6"/>
  <c r="E16" i="6"/>
  <c r="G15" i="6"/>
  <c r="E15" i="6"/>
  <c r="G14" i="6"/>
  <c r="E14" i="6"/>
  <c r="G13" i="6"/>
  <c r="E13" i="6"/>
  <c r="G12" i="6"/>
  <c r="E12" i="6"/>
  <c r="K10" i="6"/>
  <c r="G9" i="6"/>
  <c r="E9" i="6"/>
  <c r="D9" i="6"/>
  <c r="F124" i="3"/>
  <c r="G124" i="3" s="1"/>
  <c r="F123" i="3"/>
  <c r="G123" i="3" s="1"/>
  <c r="F122" i="3"/>
  <c r="G122" i="3" s="1"/>
  <c r="F121" i="3"/>
  <c r="G121" i="3" s="1"/>
  <c r="G125" i="3" s="1"/>
  <c r="G118" i="3"/>
  <c r="F118" i="3"/>
  <c r="G117" i="3"/>
  <c r="F117" i="3"/>
  <c r="G116" i="3"/>
  <c r="G119" i="3" s="1"/>
  <c r="F116" i="3"/>
  <c r="F110" i="3"/>
  <c r="G110" i="3" s="1"/>
  <c r="F109" i="3"/>
  <c r="G109" i="3" s="1"/>
  <c r="F108" i="3"/>
  <c r="G108" i="3" s="1"/>
  <c r="F107" i="3"/>
  <c r="G107" i="3" s="1"/>
  <c r="G111" i="3" s="1"/>
  <c r="G102" i="3"/>
  <c r="Q101" i="3"/>
  <c r="G101" i="3"/>
  <c r="G100" i="3"/>
  <c r="G99" i="3"/>
  <c r="G103" i="3" s="1"/>
  <c r="Q95" i="3"/>
  <c r="G95" i="3"/>
  <c r="G96" i="3" s="1"/>
  <c r="I96" i="3" s="1"/>
  <c r="F95" i="3"/>
  <c r="Q94" i="3"/>
  <c r="Q96" i="3" s="1"/>
  <c r="Q97" i="3" s="1"/>
  <c r="Q93" i="3"/>
  <c r="F87" i="3"/>
  <c r="G87" i="3" s="1"/>
  <c r="F86" i="3"/>
  <c r="G86" i="3" s="1"/>
  <c r="F85" i="3"/>
  <c r="G85" i="3" s="1"/>
  <c r="F84" i="3"/>
  <c r="G84" i="3" s="1"/>
  <c r="F83" i="3"/>
  <c r="G83" i="3" s="1"/>
  <c r="G79" i="3"/>
  <c r="F79" i="3"/>
  <c r="G78" i="3"/>
  <c r="F78" i="3"/>
  <c r="G77" i="3"/>
  <c r="F77" i="3"/>
  <c r="G76" i="3"/>
  <c r="F76" i="3"/>
  <c r="G75" i="3"/>
  <c r="G80" i="3" s="1"/>
  <c r="F75" i="3"/>
  <c r="F71" i="3"/>
  <c r="G71" i="3" s="1"/>
  <c r="F70" i="3"/>
  <c r="G70" i="3" s="1"/>
  <c r="F69" i="3"/>
  <c r="G69" i="3" s="1"/>
  <c r="F68" i="3"/>
  <c r="G68" i="3" s="1"/>
  <c r="F67" i="3"/>
  <c r="G67" i="3" s="1"/>
  <c r="G72" i="3" s="1"/>
  <c r="G63" i="3"/>
  <c r="F63" i="3"/>
  <c r="G62" i="3"/>
  <c r="F62" i="3"/>
  <c r="G61" i="3"/>
  <c r="F61" i="3"/>
  <c r="G60" i="3"/>
  <c r="F60" i="3"/>
  <c r="G59" i="3"/>
  <c r="G64" i="3" s="1"/>
  <c r="F59" i="3"/>
  <c r="F55" i="3"/>
  <c r="G55" i="3" s="1"/>
  <c r="F54" i="3"/>
  <c r="G54" i="3" s="1"/>
  <c r="F53" i="3"/>
  <c r="G53" i="3" s="1"/>
  <c r="F52" i="3"/>
  <c r="G52" i="3" s="1"/>
  <c r="F51" i="3"/>
  <c r="G51" i="3" s="1"/>
  <c r="G56" i="3" s="1"/>
  <c r="G46" i="3"/>
  <c r="F46" i="3"/>
  <c r="G45" i="3"/>
  <c r="F45" i="3"/>
  <c r="G44" i="3"/>
  <c r="F44" i="3"/>
  <c r="G43" i="3"/>
  <c r="G47" i="3" s="1"/>
  <c r="F43" i="3"/>
  <c r="F39" i="3"/>
  <c r="G39" i="3" s="1"/>
  <c r="F38" i="3"/>
  <c r="G38" i="3" s="1"/>
  <c r="F37" i="3"/>
  <c r="G37" i="3" s="1"/>
  <c r="F36" i="3"/>
  <c r="G36" i="3" s="1"/>
  <c r="G40" i="3" s="1"/>
  <c r="F32" i="3"/>
  <c r="G32" i="3" s="1"/>
  <c r="G31" i="3"/>
  <c r="F31" i="3"/>
  <c r="M30" i="3"/>
  <c r="M31" i="3" s="1"/>
  <c r="M32" i="3" s="1"/>
  <c r="F30" i="3"/>
  <c r="G30" i="3" s="1"/>
  <c r="M29" i="3"/>
  <c r="G29" i="3"/>
  <c r="G33" i="3" s="1"/>
  <c r="F29" i="3"/>
  <c r="F25" i="3"/>
  <c r="G25" i="3" s="1"/>
  <c r="F24" i="3"/>
  <c r="G24" i="3" s="1"/>
  <c r="F23" i="3"/>
  <c r="G23" i="3" s="1"/>
  <c r="G22" i="3"/>
  <c r="G26" i="3" s="1"/>
  <c r="F22" i="3"/>
  <c r="Q20" i="3"/>
  <c r="Q19" i="3"/>
  <c r="G18" i="3"/>
  <c r="F18" i="3"/>
  <c r="Q17" i="3"/>
  <c r="F17" i="3"/>
  <c r="G17" i="3" s="1"/>
  <c r="Q16" i="3"/>
  <c r="G16" i="3"/>
  <c r="F16" i="3"/>
  <c r="Q15" i="3"/>
  <c r="Q21" i="3" s="1"/>
  <c r="Q22" i="3" s="1"/>
  <c r="F15" i="3"/>
  <c r="G15" i="3" s="1"/>
  <c r="G19" i="3" s="1"/>
  <c r="Q14" i="3"/>
  <c r="Q13" i="3"/>
  <c r="G9" i="3"/>
  <c r="F9" i="3"/>
  <c r="G8" i="3"/>
  <c r="F8" i="3"/>
  <c r="G7" i="3"/>
  <c r="F7" i="3"/>
  <c r="G6" i="3"/>
  <c r="G10" i="3" s="1"/>
  <c r="F6" i="3"/>
  <c r="B8" i="2"/>
  <c r="B7" i="2"/>
  <c r="B10" i="2" s="1"/>
  <c r="I89" i="1"/>
  <c r="G89" i="1"/>
  <c r="J89" i="1" s="1"/>
  <c r="I88" i="1"/>
  <c r="G88" i="1"/>
  <c r="J88" i="1" s="1"/>
  <c r="I87" i="1"/>
  <c r="G87" i="1"/>
  <c r="J87" i="1" s="1"/>
  <c r="I86" i="1"/>
  <c r="G86" i="1"/>
  <c r="J86" i="1" s="1"/>
  <c r="I85" i="1"/>
  <c r="G85" i="1"/>
  <c r="J85" i="1" s="1"/>
  <c r="I84" i="1"/>
  <c r="G84" i="1"/>
  <c r="J84" i="1" s="1"/>
  <c r="I83" i="1"/>
  <c r="G83" i="1"/>
  <c r="J83" i="1" s="1"/>
  <c r="I82" i="1"/>
  <c r="G82" i="1"/>
  <c r="J82" i="1" s="1"/>
  <c r="I81" i="1"/>
  <c r="G81" i="1"/>
  <c r="J81" i="1" s="1"/>
  <c r="I80" i="1"/>
  <c r="G80" i="1"/>
  <c r="J80" i="1" s="1"/>
  <c r="I79" i="1"/>
  <c r="G79" i="1"/>
  <c r="J79" i="1" s="1"/>
  <c r="I78" i="1"/>
  <c r="G78" i="1"/>
  <c r="J78" i="1" s="1"/>
  <c r="I77" i="1"/>
  <c r="G77" i="1"/>
  <c r="J77" i="1" s="1"/>
  <c r="I76" i="1"/>
  <c r="G76" i="1"/>
  <c r="J76" i="1" s="1"/>
  <c r="I75" i="1"/>
  <c r="G75" i="1"/>
  <c r="J75" i="1" s="1"/>
  <c r="I74" i="1"/>
  <c r="G74" i="1"/>
  <c r="J74" i="1" s="1"/>
  <c r="I73" i="1"/>
  <c r="G73" i="1"/>
  <c r="J73" i="1" s="1"/>
  <c r="I72" i="1"/>
  <c r="G72" i="1"/>
  <c r="J72" i="1" s="1"/>
  <c r="I71" i="1"/>
  <c r="G71" i="1"/>
  <c r="J71" i="1" s="1"/>
  <c r="I70" i="1"/>
  <c r="G70" i="1"/>
  <c r="J70" i="1" s="1"/>
  <c r="I69" i="1"/>
  <c r="G69" i="1"/>
  <c r="J69" i="1" s="1"/>
  <c r="I68" i="1"/>
  <c r="G68" i="1"/>
  <c r="J68" i="1" s="1"/>
  <c r="I67" i="1"/>
  <c r="G67" i="1"/>
  <c r="J67" i="1" s="1"/>
  <c r="I66" i="1"/>
  <c r="G66" i="1"/>
  <c r="J66" i="1" s="1"/>
  <c r="I65" i="1"/>
  <c r="G65" i="1"/>
  <c r="J65" i="1" s="1"/>
  <c r="I64" i="1"/>
  <c r="G64" i="1"/>
  <c r="J64" i="1" s="1"/>
  <c r="I63" i="1"/>
  <c r="G63" i="1"/>
  <c r="J63" i="1" s="1"/>
  <c r="I62" i="1"/>
  <c r="G62" i="1"/>
  <c r="J62" i="1" s="1"/>
  <c r="I61" i="1"/>
  <c r="G61" i="1"/>
  <c r="J61" i="1" s="1"/>
  <c r="I60" i="1"/>
  <c r="G60" i="1"/>
  <c r="J60" i="1" s="1"/>
  <c r="I59" i="1"/>
  <c r="G59" i="1"/>
  <c r="J59" i="1" s="1"/>
  <c r="I58" i="1"/>
  <c r="G58" i="1"/>
  <c r="J58" i="1" s="1"/>
  <c r="I57" i="1"/>
  <c r="G57" i="1"/>
  <c r="J57" i="1" s="1"/>
  <c r="I56" i="1"/>
  <c r="G56" i="1"/>
  <c r="J56" i="1" s="1"/>
  <c r="J51" i="1"/>
  <c r="I51" i="1"/>
  <c r="G51" i="1"/>
  <c r="I50" i="1"/>
  <c r="G50" i="1"/>
  <c r="H50" i="1" s="1"/>
  <c r="J50" i="1" s="1"/>
  <c r="J49" i="1"/>
  <c r="I49" i="1"/>
  <c r="G49" i="1"/>
  <c r="I48" i="1"/>
  <c r="H48" i="1"/>
  <c r="J48" i="1" s="1"/>
  <c r="G48" i="1"/>
  <c r="J47" i="1"/>
  <c r="I47" i="1"/>
  <c r="G47" i="1"/>
  <c r="I46" i="1"/>
  <c r="G46" i="1"/>
  <c r="H46" i="1" s="1"/>
  <c r="J46" i="1" s="1"/>
  <c r="I45" i="1"/>
  <c r="G45" i="1"/>
  <c r="H45" i="1" s="1"/>
  <c r="J45" i="1" s="1"/>
  <c r="I44" i="1"/>
  <c r="G44" i="1"/>
  <c r="H44" i="1" s="1"/>
  <c r="J44" i="1" s="1"/>
  <c r="F44" i="1"/>
  <c r="I43" i="1"/>
  <c r="H43" i="1"/>
  <c r="J43" i="1" s="1"/>
  <c r="G43" i="1"/>
  <c r="F43" i="1"/>
  <c r="I42" i="1"/>
  <c r="G42" i="1"/>
  <c r="H42" i="1" s="1"/>
  <c r="J42" i="1" s="1"/>
  <c r="I41" i="1"/>
  <c r="G41" i="1"/>
  <c r="H41" i="1" s="1"/>
  <c r="J41" i="1" s="1"/>
  <c r="I40" i="1"/>
  <c r="G40" i="1"/>
  <c r="H40" i="1" s="1"/>
  <c r="J40" i="1" s="1"/>
  <c r="F40" i="1"/>
  <c r="I39" i="1"/>
  <c r="H39" i="1"/>
  <c r="J39" i="1" s="1"/>
  <c r="G39" i="1"/>
  <c r="I38" i="1"/>
  <c r="H38" i="1"/>
  <c r="J38" i="1" s="1"/>
  <c r="G38" i="1"/>
  <c r="I37" i="1"/>
  <c r="H37" i="1"/>
  <c r="J37" i="1" s="1"/>
  <c r="G37" i="1"/>
  <c r="I36" i="1"/>
  <c r="H36" i="1"/>
  <c r="J36" i="1" s="1"/>
  <c r="G36" i="1"/>
  <c r="I35" i="1"/>
  <c r="H35" i="1"/>
  <c r="J35" i="1" s="1"/>
  <c r="G35" i="1"/>
  <c r="I33" i="1"/>
  <c r="H33" i="1"/>
  <c r="J33" i="1" s="1"/>
  <c r="G33" i="1"/>
  <c r="I32" i="1"/>
  <c r="H32" i="1"/>
  <c r="J32" i="1" s="1"/>
  <c r="G32" i="1"/>
  <c r="I31" i="1"/>
  <c r="H31" i="1"/>
  <c r="J31" i="1" s="1"/>
  <c r="G31" i="1"/>
  <c r="I30" i="1"/>
  <c r="H30" i="1"/>
  <c r="J30" i="1" s="1"/>
  <c r="G30" i="1"/>
  <c r="I29" i="1"/>
  <c r="H29" i="1"/>
  <c r="J29" i="1" s="1"/>
  <c r="G29" i="1"/>
  <c r="I27" i="1"/>
  <c r="G27" i="1"/>
  <c r="H27" i="1" s="1"/>
  <c r="J27" i="1" s="1"/>
  <c r="I26" i="1"/>
  <c r="G26" i="1"/>
  <c r="H26" i="1" s="1"/>
  <c r="J26" i="1" s="1"/>
  <c r="K27" i="1" s="1"/>
  <c r="I25" i="1"/>
  <c r="G25" i="1"/>
  <c r="H25" i="1" s="1"/>
  <c r="J25" i="1" s="1"/>
  <c r="I24" i="1"/>
  <c r="H24" i="1"/>
  <c r="J24" i="1" s="1"/>
  <c r="G24" i="1"/>
  <c r="I23" i="1"/>
  <c r="H23" i="1"/>
  <c r="J23" i="1" s="1"/>
  <c r="G23" i="1"/>
  <c r="I21" i="1"/>
  <c r="H21" i="1"/>
  <c r="J21" i="1" s="1"/>
  <c r="G21" i="1"/>
  <c r="I20" i="1"/>
  <c r="G20" i="1"/>
  <c r="H20" i="1" s="1"/>
  <c r="J20" i="1" s="1"/>
  <c r="I19" i="1"/>
  <c r="G19" i="1"/>
  <c r="H19" i="1" s="1"/>
  <c r="J19" i="1" s="1"/>
  <c r="I17" i="1"/>
  <c r="G17" i="1"/>
  <c r="H17" i="1" s="1"/>
  <c r="J17" i="1" s="1"/>
  <c r="I16" i="1"/>
  <c r="G16" i="1"/>
  <c r="H16" i="1" s="1"/>
  <c r="J16" i="1" s="1"/>
  <c r="K20" i="1" l="1"/>
  <c r="K24" i="1"/>
  <c r="B12" i="2"/>
  <c r="H10" i="3"/>
  <c r="I10" i="3" s="1"/>
  <c r="H33" i="3"/>
  <c r="I33" i="3" s="1"/>
  <c r="H47" i="3"/>
  <c r="I47" i="3" s="1"/>
  <c r="H72" i="3"/>
  <c r="I72" i="3"/>
  <c r="H80" i="3"/>
  <c r="I80" i="3" s="1"/>
  <c r="I19" i="3"/>
  <c r="H19" i="3"/>
  <c r="H26" i="3"/>
  <c r="I26" i="3" s="1"/>
  <c r="R100" i="3"/>
  <c r="Q100" i="3" s="1"/>
  <c r="Q102" i="3" s="1"/>
  <c r="Q103" i="3" s="1"/>
  <c r="R92" i="3"/>
  <c r="Q92" i="3" s="1"/>
  <c r="S13" i="3"/>
  <c r="H40" i="3"/>
  <c r="I40" i="3"/>
  <c r="H56" i="3"/>
  <c r="I56" i="3"/>
  <c r="H64" i="3"/>
  <c r="I64" i="3" s="1"/>
  <c r="G88" i="3"/>
  <c r="G11" i="3"/>
  <c r="H9" i="6"/>
  <c r="I12" i="6"/>
  <c r="L12" i="6" s="1"/>
  <c r="H13" i="6"/>
  <c r="I14" i="6"/>
  <c r="L14" i="6" s="1"/>
  <c r="H15" i="6"/>
  <c r="I16" i="6"/>
  <c r="L16" i="6" s="1"/>
  <c r="H17" i="6"/>
  <c r="I18" i="6"/>
  <c r="L18" i="6" s="1"/>
  <c r="H19" i="6"/>
  <c r="I20" i="6"/>
  <c r="L20" i="6" s="1"/>
  <c r="H21" i="6"/>
  <c r="I22" i="6"/>
  <c r="L22" i="6" s="1"/>
  <c r="H23" i="6"/>
  <c r="I24" i="6"/>
  <c r="L24" i="6" s="1"/>
  <c r="H25" i="6"/>
  <c r="I26" i="6"/>
  <c r="L26" i="6" s="1"/>
  <c r="H27" i="6"/>
  <c r="I28" i="6"/>
  <c r="L28" i="6" s="1"/>
  <c r="H29" i="6"/>
  <c r="J31" i="6"/>
  <c r="K31" i="6" s="1"/>
  <c r="I32" i="6"/>
  <c r="L32" i="6" s="1"/>
  <c r="H35" i="6"/>
  <c r="L35" i="6"/>
  <c r="K37" i="6"/>
  <c r="J37" i="6"/>
  <c r="I38" i="6"/>
  <c r="H39" i="6"/>
  <c r="L39" i="6"/>
  <c r="J41" i="6"/>
  <c r="K41" i="6" s="1"/>
  <c r="I42" i="6"/>
  <c r="L42" i="6" s="1"/>
  <c r="G27" i="10"/>
  <c r="G35" i="10"/>
  <c r="G68" i="10"/>
  <c r="G88" i="10"/>
  <c r="G114" i="10"/>
  <c r="F993" i="10" s="1"/>
  <c r="G993" i="10" s="1"/>
  <c r="G995" i="10" s="1"/>
  <c r="G141" i="10"/>
  <c r="G190" i="10"/>
  <c r="G197" i="10"/>
  <c r="G206" i="10"/>
  <c r="G250" i="10"/>
  <c r="H12" i="6"/>
  <c r="J12" i="6"/>
  <c r="I13" i="6"/>
  <c r="H14" i="6"/>
  <c r="J14" i="6"/>
  <c r="I15" i="6"/>
  <c r="H16" i="6"/>
  <c r="J16" i="6"/>
  <c r="I17" i="6"/>
  <c r="H18" i="6"/>
  <c r="J18" i="6"/>
  <c r="I19" i="6"/>
  <c r="H20" i="6"/>
  <c r="J20" i="6"/>
  <c r="I21" i="6"/>
  <c r="H22" i="6"/>
  <c r="J22" i="6"/>
  <c r="I23" i="6"/>
  <c r="H24" i="6"/>
  <c r="J24" i="6"/>
  <c r="I25" i="6"/>
  <c r="H26" i="6"/>
  <c r="J26" i="6"/>
  <c r="I27" i="6"/>
  <c r="H28" i="6"/>
  <c r="J28" i="6"/>
  <c r="I29" i="6"/>
  <c r="H30" i="6"/>
  <c r="J30" i="6"/>
  <c r="K30" i="6" s="1"/>
  <c r="H31" i="6"/>
  <c r="L31" i="6"/>
  <c r="L36" i="6"/>
  <c r="H37" i="6"/>
  <c r="L37" i="6"/>
  <c r="L40" i="6"/>
  <c r="H41" i="6"/>
  <c r="L41" i="6"/>
  <c r="J32" i="6"/>
  <c r="K32" i="6" s="1"/>
  <c r="J36" i="6"/>
  <c r="K36" i="6" s="1"/>
  <c r="J38" i="6"/>
  <c r="L38" i="6" s="1"/>
  <c r="J40" i="6"/>
  <c r="K40" i="6" s="1"/>
  <c r="J42" i="6"/>
  <c r="I45" i="6"/>
  <c r="L45" i="6" s="1"/>
  <c r="H336" i="10"/>
  <c r="H350" i="10"/>
  <c r="H364" i="10"/>
  <c r="H367" i="10"/>
  <c r="H372" i="10" s="1"/>
  <c r="F367" i="10"/>
  <c r="G367" i="10" s="1"/>
  <c r="G372" i="10" s="1"/>
  <c r="G394" i="10"/>
  <c r="H411" i="10"/>
  <c r="G419" i="10"/>
  <c r="G433" i="10"/>
  <c r="G456" i="10"/>
  <c r="G469" i="10"/>
  <c r="H45" i="6"/>
  <c r="J45" i="6"/>
  <c r="K45" i="6" s="1"/>
  <c r="G503" i="10"/>
  <c r="G558" i="10"/>
  <c r="G567" i="10"/>
  <c r="H607" i="10"/>
  <c r="G635" i="10"/>
  <c r="H643" i="10"/>
  <c r="G695" i="10"/>
  <c r="G719" i="10"/>
  <c r="G749" i="10"/>
  <c r="G773" i="10"/>
  <c r="G797" i="10"/>
  <c r="G821" i="10"/>
  <c r="H839" i="10"/>
  <c r="H851" i="10"/>
  <c r="H863" i="10"/>
  <c r="G910" i="10"/>
  <c r="H920" i="10"/>
  <c r="H934" i="10"/>
  <c r="H945" i="10"/>
  <c r="K14" i="11"/>
  <c r="L30" i="6" l="1"/>
  <c r="K42" i="6"/>
  <c r="K38" i="6"/>
  <c r="J27" i="6"/>
  <c r="K27" i="6" s="1"/>
  <c r="J23" i="6"/>
  <c r="K23" i="6" s="1"/>
  <c r="J19" i="6"/>
  <c r="K19" i="6" s="1"/>
  <c r="J15" i="6"/>
  <c r="K15" i="6" s="1"/>
  <c r="I9" i="6"/>
  <c r="J9" i="6" s="1"/>
  <c r="N9" i="6" s="1"/>
  <c r="K28" i="6"/>
  <c r="K26" i="6"/>
  <c r="K24" i="6"/>
  <c r="K22" i="6"/>
  <c r="K20" i="6"/>
  <c r="K18" i="6"/>
  <c r="K16" i="6"/>
  <c r="K14" i="6"/>
  <c r="K12" i="6"/>
  <c r="H88" i="3"/>
  <c r="I88" i="3"/>
  <c r="L27" i="6"/>
  <c r="L23" i="6"/>
  <c r="L19" i="6"/>
  <c r="L15" i="6"/>
  <c r="J29" i="6"/>
  <c r="K29" i="6" s="1"/>
  <c r="J25" i="6"/>
  <c r="K25" i="6" s="1"/>
  <c r="J21" i="6"/>
  <c r="K21" i="6" s="1"/>
  <c r="J17" i="6"/>
  <c r="K17" i="6" s="1"/>
  <c r="J13" i="6"/>
  <c r="K13" i="6" s="1"/>
  <c r="H11" i="3"/>
  <c r="I11" i="3" s="1"/>
  <c r="L13" i="6" l="1"/>
  <c r="L17" i="6"/>
  <c r="L21" i="6"/>
  <c r="L25" i="6"/>
  <c r="L29" i="6"/>
  <c r="L9" i="6"/>
  <c r="K9" i="6"/>
</calcChain>
</file>

<file path=xl/sharedStrings.xml><?xml version="1.0" encoding="utf-8"?>
<sst xmlns="http://schemas.openxmlformats.org/spreadsheetml/2006/main" count="1977" uniqueCount="657">
  <si>
    <t xml:space="preserve">                                           Додаток 4</t>
  </si>
  <si>
    <t>до рішення виконавчого комітету</t>
  </si>
  <si>
    <t>Перелік і тарифи на платні послуги</t>
  </si>
  <si>
    <t>ні</t>
  </si>
  <si>
    <t xml:space="preserve">            Комунального некомерційного підприємства Коломийської міської ради  </t>
  </si>
  <si>
    <t>так</t>
  </si>
  <si>
    <t xml:space="preserve">            "Коломийський міський центр первинної медико-санітарної допомоги"</t>
  </si>
  <si>
    <t>?</t>
  </si>
  <si>
    <t>№ п/п</t>
  </si>
  <si>
    <t>Назва послуги</t>
  </si>
  <si>
    <t>Задіяний персонал</t>
  </si>
  <si>
    <t>Тривалість часу на послугу     в хв.</t>
  </si>
  <si>
    <t>Всього до затвердження, грн.</t>
  </si>
  <si>
    <t>Вартість послуги без ПДВ</t>
  </si>
  <si>
    <t>Вартість послуги з ПДВ</t>
  </si>
  <si>
    <t>Вартість послуги  КНП заокруглена (без ПДВ)</t>
  </si>
  <si>
    <t>12=11+20%</t>
  </si>
  <si>
    <t>Передрейсовий огляд водіїв</t>
  </si>
  <si>
    <t>медсестра з сертифікатом</t>
  </si>
  <si>
    <t>Передрейсовий огляд водіїв (Медичні огляди для водіїв транспортних засобів)</t>
  </si>
  <si>
    <t>лікар з сертифікатом</t>
  </si>
  <si>
    <t>Медичний супровід масових заходів (до 20 км.), в т.ч.:</t>
  </si>
  <si>
    <t>лікар з водієм</t>
  </si>
  <si>
    <t>лікар, водій</t>
  </si>
  <si>
    <t>медична сестра з водієм</t>
  </si>
  <si>
    <t>медсестра, водій</t>
  </si>
  <si>
    <t>команда: лікар, медсестра, водій</t>
  </si>
  <si>
    <t>лікар, медсестра, водій</t>
  </si>
  <si>
    <t>Медичний супровід масових заходів (до 50 км.), в т.ч.:</t>
  </si>
  <si>
    <t xml:space="preserve">Медичний супровід лікарем масових заходів </t>
  </si>
  <si>
    <t>лікар</t>
  </si>
  <si>
    <t>Медичний супровід медичною сестрою масових заходів</t>
  </si>
  <si>
    <t>медсестра</t>
  </si>
  <si>
    <t>Надання послуг УЗД в установі для пацієнтів без направлень лікарів центру, без декларацій, в т.ч.:</t>
  </si>
  <si>
    <t>УЗД черевної порожнини</t>
  </si>
  <si>
    <t>УЗД нирки, наднирників</t>
  </si>
  <si>
    <t>УЗД- молочних залоз</t>
  </si>
  <si>
    <t>УЗД- щитовидних залоз</t>
  </si>
  <si>
    <t>УЗД-сечового міхура простати</t>
  </si>
  <si>
    <t>Виїзне надання послуг УЗД на дому чи в інших закладах для пацієнтів без направлень лікарів центру, без декларацій, в т.ч.:</t>
  </si>
  <si>
    <t>УЗД нирки</t>
  </si>
  <si>
    <t>Надання послуг медичного транспортування пацієнтів</t>
  </si>
  <si>
    <t>Надання послуг з навчання надання медичної допомоги</t>
  </si>
  <si>
    <t>лікар (для 10 осіб)</t>
  </si>
  <si>
    <t>Послуги лікувального масажу (Оздоровчий масаж з метою профілактики захворювань та зміцнення здоров'я дорослого/дитячого населення)</t>
  </si>
  <si>
    <t>Оренда конференцзалу</t>
  </si>
  <si>
    <t>Проходження інтернатури лікарями на контрактній основі.</t>
  </si>
  <si>
    <t>Денний стаціонар</t>
  </si>
  <si>
    <t>Прийом незадекларованих пацієнтів, крім випадків первинної невідкладної медичної допомоги</t>
  </si>
  <si>
    <t>Проведення профілактичних щеплень особам, які виїжджають за кордон. Вакцинація незадекларованого населення</t>
  </si>
  <si>
    <t>Проведення профілактичних щеплень усім особам, які бажають їх зробити поза схемами календаря профілактичних щеплень (Вакцинація рекомендованими вакцинами)</t>
  </si>
  <si>
    <t>Огляд дерматовенеролога</t>
  </si>
  <si>
    <t>Огляд акушер-гінеколога</t>
  </si>
  <si>
    <t>Огляд стоматолога</t>
  </si>
  <si>
    <t>Огляд хірурга</t>
  </si>
  <si>
    <t>огляд невропатолога</t>
  </si>
  <si>
    <t>Огляд отаринголога</t>
  </si>
  <si>
    <t>Огляд травматолога</t>
  </si>
  <si>
    <t>Огляд ендоскопіста</t>
  </si>
  <si>
    <t>Огляд офтальмолога</t>
  </si>
  <si>
    <t>Огляд терапевта</t>
  </si>
  <si>
    <t>УЗД -молочних-залоз</t>
  </si>
  <si>
    <t>УЗД -сечового міхура простати</t>
  </si>
  <si>
    <t>УЗД-щитовидних залоз</t>
  </si>
  <si>
    <t>Масаж</t>
  </si>
  <si>
    <t>В.о.керуючого справами виконкому</t>
  </si>
  <si>
    <t>Ірина ЖОЛОБ</t>
  </si>
  <si>
    <t>РОЗРАХУНОК КОЕФІЦІЄНТУ НАКЛАДНИХ ВИТРАТ</t>
  </si>
  <si>
    <t xml:space="preserve">по КНП «КМР КМЦ ПМСД» </t>
  </si>
  <si>
    <t>(балансові дані за 9 місяців 2021 року)</t>
  </si>
  <si>
    <r>
      <rPr>
        <b/>
        <sz val="14"/>
        <color theme="1"/>
        <rFont val="Times New Roman"/>
      </rPr>
      <t xml:space="preserve">Зо - </t>
    </r>
    <r>
      <rPr>
        <sz val="14"/>
        <color rgb="FF000000"/>
        <rFont val="Times New Roman"/>
      </rPr>
      <t>основний фонд заробітної плати</t>
    </r>
  </si>
  <si>
    <r>
      <rPr>
        <b/>
        <sz val="14"/>
        <color theme="1"/>
        <rFont val="Times New Roman"/>
      </rPr>
      <t>Зад -</t>
    </r>
    <r>
      <rPr>
        <sz val="14"/>
        <color rgb="FF000000"/>
        <rFont val="Times New Roman"/>
      </rPr>
      <t xml:space="preserve"> фонд заробітної плати адміністративного та загального (господарського та допоміжного) персоналу</t>
    </r>
  </si>
  <si>
    <r>
      <rPr>
        <b/>
        <sz val="14"/>
        <color theme="1"/>
        <rFont val="Times New Roman"/>
      </rPr>
      <t xml:space="preserve">Фу - </t>
    </r>
    <r>
      <rPr>
        <sz val="14"/>
        <color rgb="FF000000"/>
        <rFont val="Times New Roman"/>
      </rPr>
      <t>фактичні витрати установи</t>
    </r>
  </si>
  <si>
    <r>
      <rPr>
        <b/>
        <sz val="14"/>
        <color theme="1"/>
        <rFont val="Times New Roman"/>
      </rPr>
      <t xml:space="preserve">Ф - </t>
    </r>
    <r>
      <rPr>
        <sz val="14"/>
        <color rgb="FF000000"/>
        <rFont val="Times New Roman"/>
      </rPr>
      <t>фактичні витрати накладних</t>
    </r>
  </si>
  <si>
    <r>
      <rPr>
        <b/>
        <sz val="14"/>
        <color theme="1"/>
        <rFont val="Times New Roman"/>
      </rPr>
      <t>К -</t>
    </r>
    <r>
      <rPr>
        <sz val="14"/>
        <color rgb="FF000000"/>
        <rFont val="Times New Roman"/>
      </rPr>
      <t xml:space="preserve"> коефіцієнт накладних витрат</t>
    </r>
  </si>
  <si>
    <t>К=(Зад+Ф)/Зо</t>
  </si>
  <si>
    <t>Розрахунок вартості матеріалів на послуги</t>
  </si>
  <si>
    <t>по КНП КМР "КМЦ ПМСД" на 2022 рік</t>
  </si>
  <si>
    <t>Найменування матеріалів</t>
  </si>
  <si>
    <t>Одиниці виміру</t>
  </si>
  <si>
    <t>Нормативний документ</t>
  </si>
  <si>
    <t>Норма розходу на послугу</t>
  </si>
  <si>
    <t xml:space="preserve">Ціна 2018 р., грн. </t>
  </si>
  <si>
    <t xml:space="preserve">Прогнозована ціна 2022 р., грн. </t>
  </si>
  <si>
    <t>Вартість матеріалів на послугу, грн.</t>
  </si>
  <si>
    <t>Знос</t>
  </si>
  <si>
    <t>Вартість послуги</t>
  </si>
  <si>
    <t>Медичний супровід масових заходів</t>
  </si>
  <si>
    <t>рукавиці</t>
  </si>
  <si>
    <t>пара</t>
  </si>
  <si>
    <t>медикаменти з невідкладки</t>
  </si>
  <si>
    <t>част.</t>
  </si>
  <si>
    <t>бензин для автомобіля</t>
  </si>
  <si>
    <t>л.</t>
  </si>
  <si>
    <t>до 20 км.</t>
  </si>
  <si>
    <t>до 50 км.</t>
  </si>
  <si>
    <t>Всього:</t>
  </si>
  <si>
    <t>Енергоносії до УЗД</t>
  </si>
  <si>
    <t>кількість</t>
  </si>
  <si>
    <t>використання за годину, Вт</t>
  </si>
  <si>
    <t>використання, кВт/год</t>
  </si>
  <si>
    <t>тариф на електроенергію</t>
  </si>
  <si>
    <t>тариф на розподіл електроенергії</t>
  </si>
  <si>
    <t>вартість</t>
  </si>
  <si>
    <t>площа УЗД 14,41</t>
  </si>
  <si>
    <t>УЗД в кабінеті</t>
  </si>
  <si>
    <t>світло, комп'ютер, друк, папір</t>
  </si>
  <si>
    <t>один огляд до 15 хв.</t>
  </si>
  <si>
    <t>подивитися на документи УЗД</t>
  </si>
  <si>
    <t>Батарея</t>
  </si>
  <si>
    <t>за 1 хв.</t>
  </si>
  <si>
    <t>Настільна лампа</t>
  </si>
  <si>
    <t>гель ультразвуковий</t>
  </si>
  <si>
    <t>кг</t>
  </si>
  <si>
    <t>Комп'ютер</t>
  </si>
  <si>
    <t>спирт етиловий</t>
  </si>
  <si>
    <t>г</t>
  </si>
  <si>
    <t>Принтер</t>
  </si>
  <si>
    <t>пеленка одноразова</t>
  </si>
  <si>
    <t>шт</t>
  </si>
  <si>
    <t>УЗД-апарат</t>
  </si>
  <si>
    <t>серветка</t>
  </si>
  <si>
    <t>УЗД-знос</t>
  </si>
  <si>
    <t>хв.</t>
  </si>
  <si>
    <t>Світильник</t>
  </si>
  <si>
    <t>Чайник</t>
  </si>
  <si>
    <t>за год</t>
  </si>
  <si>
    <t>за хвилину</t>
  </si>
  <si>
    <t>площа всього Чорновола, 32</t>
  </si>
  <si>
    <t>світло за лютий</t>
  </si>
  <si>
    <t>на 1 кв. м.</t>
  </si>
  <si>
    <t>на 1 день</t>
  </si>
  <si>
    <t>на 1 год.</t>
  </si>
  <si>
    <t>на 1 хв.</t>
  </si>
  <si>
    <t>УЗД виїзд</t>
  </si>
  <si>
    <t>бензин для авто</t>
  </si>
  <si>
    <t>Надання послуги з навчання надання медичної допомоги</t>
  </si>
  <si>
    <t>Енергоносії до конференцзалу</t>
  </si>
  <si>
    <t>площа 70,8</t>
  </si>
  <si>
    <t>конференцзал</t>
  </si>
  <si>
    <t>освітлення</t>
  </si>
  <si>
    <t>опалення</t>
  </si>
  <si>
    <t>Проектор</t>
  </si>
  <si>
    <t>роздатковий матеріал</t>
  </si>
  <si>
    <t>шт.</t>
  </si>
  <si>
    <t>олійка для масажу</t>
  </si>
  <si>
    <t>мл</t>
  </si>
  <si>
    <t>Енергоносії до масажного</t>
  </si>
  <si>
    <t>площа 34,1</t>
  </si>
  <si>
    <t>мило рідке</t>
  </si>
  <si>
    <t>Денний стаціонар на дому</t>
  </si>
  <si>
    <t>вата</t>
  </si>
  <si>
    <t>спирт 96%</t>
  </si>
  <si>
    <t>шприц</t>
  </si>
  <si>
    <t>Вакцинація</t>
  </si>
  <si>
    <t>Лікар</t>
  </si>
  <si>
    <t>маска</t>
  </si>
  <si>
    <t>шпатель</t>
  </si>
  <si>
    <t>Розрахункові норми витрати часу на виконання процедур масажу (кількість умовних одиниць на 1 процедуру масажу дорослим і дітям)</t>
  </si>
  <si>
    <t>№</t>
  </si>
  <si>
    <t>Перелік масажних процедур</t>
  </si>
  <si>
    <t>Час</t>
  </si>
  <si>
    <t>Масаж голови (лобно-скроневої та потилично-тім'яної ділянок)</t>
  </si>
  <si>
    <t>Масаж обличчя (лобної, навколоочної, навколовушної ділянок, верхньої та нижньої щелепи)</t>
  </si>
  <si>
    <t>Масаж шиї</t>
  </si>
  <si>
    <t>Масаж комірцевої зони (задньої поверхні шиї, спини до рівня IV грудного хребця, передньої поверхні грудної клітки до II ребра)</t>
  </si>
  <si>
    <t>Масаж верхньої кінцівки, надпліччя та ділянки лопатки</t>
  </si>
  <si>
    <t>Масаж верхньої кінцівки</t>
  </si>
  <si>
    <t>Масаж плечового суглоба (верхньої третини плеча, ділянки плечового суглоба та надпліччя тієї ж сторони)</t>
  </si>
  <si>
    <t>Масаж ліктьового суглоба (верхньої третини передпліччя, ділянки ліктьового суглоба та нижньої третини плеча)</t>
  </si>
  <si>
    <t>Масаж променево-зап'ястного суглоба (проксимального відділу кисті, ділянки променево-зап'ясного суглоба та передпліччя)</t>
  </si>
  <si>
    <t>Масаж кисті та передпліччя</t>
  </si>
  <si>
    <t>Масаж ділянки грудної клітки (ділянки передньої поверхні грудної клітки від передніх кордонів надпліччя до реберних дуг та ділянок спини від VII шийного до І поперекового хребця)</t>
  </si>
  <si>
    <t>Масаж спини (від VII шийного до І поперекового хребця і від лівої до правої середньої аксилярної лінії; у дітей — включно попереково-крижову ділянку)</t>
  </si>
  <si>
    <t>Масаж м'язів передньої черевної порожнини</t>
  </si>
  <si>
    <t>Масаж попереково-крижової ділянки (від І поперекового хребця до нижніх сідничних схилів)</t>
  </si>
  <si>
    <t>Сегментний масаж попереково-крижової ділянки</t>
  </si>
  <si>
    <t>Масаж спини та попереку (від VII шийного хребця до крижової ділянки і від лівої до правої середньої аксилярної лінії)</t>
  </si>
  <si>
    <t>Масаж шийно-грудного відділу хребта (ділянки задньої поверхні шиї та ділянки спини до І поперекового хребця і від лівої до правої задньої аксилярної лінії)</t>
  </si>
  <si>
    <t>Сегментний масаж шийно-грудного відділу хребта</t>
  </si>
  <si>
    <t>Масаж ділянки хребта (задньої поверхні шиї, спини та попереково-крижової ділянки від лівої до правої задньої аксилярної лінії)</t>
  </si>
  <si>
    <t>Масаж нижньої кінцівки</t>
  </si>
  <si>
    <t>Масаж нижньої кінцівки та попереку (ділянки ступні, гомілки, стегна, сідничної та попереково-крижової ділянки)</t>
  </si>
  <si>
    <t>Масаж тазостегнового суглоба (верхньої третини стегна, ділянки тазостегнового суглоба та сідничної ділянки тієї ж сторони)</t>
  </si>
  <si>
    <t>Масаж колінного суглоба (верхньої третини гомілки, ділянки колінного суглоба та нижньої третини стегна)</t>
  </si>
  <si>
    <t>Масаж гомілково-ступневого суглоба (проксимального відділу ступні, нижньої третини гомілки)</t>
  </si>
  <si>
    <t>Масаж ступні та гомілки</t>
  </si>
  <si>
    <t>Загальний масаж (у дітей грудного та ясельного віку)</t>
  </si>
  <si>
    <t>Примітки:</t>
  </si>
  <si>
    <t>1.За умовну одиницю приймається масажна процедура ( безпосередньо проведений масаж), на виконання якої необхідно витратити 10 хвилин.</t>
  </si>
  <si>
    <t>2. Тривалість переходів (переїздів) для виконання масажу (за межами лікувально-профілактичної установи) зараховується в умовні одиниці згідно з фактичними витратами часу.</t>
  </si>
  <si>
    <t>3.Щоденна норма навантаження медичної сестри з масажу при 39-годинному робочому тижні і шестиденному режимі роботи становить 30 умовних одиниць.</t>
  </si>
  <si>
    <t>Перелік платних послуг КНП КМР "КМЦ ПМСД"</t>
  </si>
  <si>
    <t>Передрейсові огляди водіїв</t>
  </si>
  <si>
    <t>Лікар, лікар+медсестра, медсестра, водій, автомобіль, невідкладка</t>
  </si>
  <si>
    <t>Надання послуг ультразвукової діагностики на дому чи в інших закладах, чи для пацієнтів без направлень лікарів центру, без декларацій</t>
  </si>
  <si>
    <t>лікар, приміщення</t>
  </si>
  <si>
    <t>Послуги масажу</t>
  </si>
  <si>
    <t>медсестра, приміщення</t>
  </si>
  <si>
    <t>пробуємо</t>
  </si>
  <si>
    <t>Денний стаціонар "вдома"</t>
  </si>
  <si>
    <t>медсестра, водій, авто</t>
  </si>
  <si>
    <t>Калькуляція вартості медичних платних послуг</t>
  </si>
  <si>
    <t>по КНП КМР "КМЦ ПМСД"</t>
  </si>
  <si>
    <t>на 2018 рік</t>
  </si>
  <si>
    <t>Основна зарплата</t>
  </si>
  <si>
    <t xml:space="preserve">Нарахування на зарплату    22% </t>
  </si>
  <si>
    <t>Вартість медикаментів та розхідних матеріалів</t>
  </si>
  <si>
    <t xml:space="preserve">Коефіцієнт накладних витрат   </t>
  </si>
  <si>
    <t>індекс інфляції 101,0 % (станом на 01.02.2019)</t>
  </si>
  <si>
    <t>рентабельність 19%</t>
  </si>
  <si>
    <t>Вартість послуги КЗ</t>
  </si>
  <si>
    <t>Вартість послуги  КЗ ПВ</t>
  </si>
  <si>
    <t>4=гр.3+22%</t>
  </si>
  <si>
    <t>6=гр.5*0,22</t>
  </si>
  <si>
    <t>7=гр.3+гр.4+гр.5+гр.6</t>
  </si>
  <si>
    <t>8=гр.7*5,5% інд.інф.</t>
  </si>
  <si>
    <t>9=(7+8)*19%</t>
  </si>
  <si>
    <t xml:space="preserve">Назва витрат </t>
  </si>
  <si>
    <t>І кв.</t>
  </si>
  <si>
    <t>ІІ кв.</t>
  </si>
  <si>
    <t xml:space="preserve">Всього за І півріччя </t>
  </si>
  <si>
    <t>Сума фінансування із місцевого бюджету (енергоносії), тис. грн.</t>
  </si>
  <si>
    <t xml:space="preserve">Заробітна плата з нарахуванням </t>
  </si>
  <si>
    <t xml:space="preserve">3 588,78 </t>
  </si>
  <si>
    <t xml:space="preserve">3 607,69 </t>
  </si>
  <si>
    <t xml:space="preserve">7 196,47 </t>
  </si>
  <si>
    <t>Сума фінансування із медичної субвенції, тис. грн.</t>
  </si>
  <si>
    <t xml:space="preserve">Медикаменти і перев’язувальні матеріали </t>
  </si>
  <si>
    <t>Сума фінансування від НСЗУ, тис. грн.</t>
  </si>
  <si>
    <t xml:space="preserve">Предмети, матеріали, обладнання та інвентар </t>
  </si>
  <si>
    <t>Сума фінансування із інших джерел (гранти, благодійні фонди тощо) у 2018 році УП "Доступні ліки", тис. грн.</t>
  </si>
  <si>
    <t xml:space="preserve">Оплата послуг </t>
  </si>
  <si>
    <t>Загальна сума фінансування, тис. грн.</t>
  </si>
  <si>
    <t xml:space="preserve">Оплата енергоносіїв </t>
  </si>
  <si>
    <t>Сума фонду оплати праці з нарахуванням всього, тис. грн., в т.ч.:</t>
  </si>
  <si>
    <t>ІІІ кв.</t>
  </si>
  <si>
    <t>ІV кв.</t>
  </si>
  <si>
    <t xml:space="preserve">Всього за ІІ півріччя </t>
  </si>
  <si>
    <t>Лікарі</t>
  </si>
  <si>
    <t xml:space="preserve">4 820,94 </t>
  </si>
  <si>
    <t xml:space="preserve">6 131,87 </t>
  </si>
  <si>
    <t xml:space="preserve">10 952,81 </t>
  </si>
  <si>
    <t>Середній медичний персонал</t>
  </si>
  <si>
    <t>Молодший персонал</t>
  </si>
  <si>
    <t>Адміністративний та інший персонал (водії, реєстратори, господарська служба)</t>
  </si>
  <si>
    <t xml:space="preserve">Капітальні інвестиції </t>
  </si>
  <si>
    <t xml:space="preserve">-- </t>
  </si>
  <si>
    <t>Розрахунки затрат на проведення лабораторних аналізів</t>
  </si>
  <si>
    <t>Аналіз крові</t>
  </si>
  <si>
    <t>Аналіз сечі</t>
  </si>
  <si>
    <t>min</t>
  </si>
  <si>
    <t>max</t>
  </si>
  <si>
    <t>Набір реагентів</t>
  </si>
  <si>
    <t>Смужка</t>
  </si>
  <si>
    <t>Кров</t>
  </si>
  <si>
    <t>Папір</t>
  </si>
  <si>
    <t>Пробірка</t>
  </si>
  <si>
    <t>Рукавиці</t>
  </si>
  <si>
    <t>Скарифікатор</t>
  </si>
  <si>
    <t>Вата</t>
  </si>
  <si>
    <t>Спирт</t>
  </si>
  <si>
    <t>Розчин миючий</t>
  </si>
  <si>
    <t>Смужки для стерилізації</t>
  </si>
  <si>
    <t>Смужки на цукор</t>
  </si>
  <si>
    <t>Р.S. Без врахування заробітної плати працівника, енергоносіїв</t>
  </si>
  <si>
    <t>Колькоскопія</t>
  </si>
  <si>
    <t>Біопсія</t>
  </si>
  <si>
    <t>Аспірат порожнини матки</t>
  </si>
  <si>
    <t>Удалення ВМС,введення ВМС</t>
  </si>
  <si>
    <t>Огляд уролога</t>
  </si>
  <si>
    <t>Загальний аналіз крові</t>
  </si>
  <si>
    <t>Аналіз крові на тромбоцити</t>
  </si>
  <si>
    <t>Лейкоцити</t>
  </si>
  <si>
    <t>ШОЕ</t>
  </si>
  <si>
    <t>Еритроцити</t>
  </si>
  <si>
    <t>Гемоглобін</t>
  </si>
  <si>
    <t xml:space="preserve">Формула крові  </t>
  </si>
  <si>
    <t>Протромбін</t>
  </si>
  <si>
    <t>Аналіз сечі загальний</t>
  </si>
  <si>
    <t>Аналіз сечі на цукор</t>
  </si>
  <si>
    <t>Аналіз сечі по Нечипоренко</t>
  </si>
  <si>
    <t>Аналіз крові на базофільну зернистість та ретикулоцити</t>
  </si>
  <si>
    <t>Аналіз калу на я/г</t>
  </si>
  <si>
    <t>Кров на цукор</t>
  </si>
  <si>
    <t xml:space="preserve">Цитологічне дослідження </t>
  </si>
  <si>
    <t>Загальний аналіз мокротиння</t>
  </si>
  <si>
    <t xml:space="preserve">Мазок на гонорею </t>
  </si>
  <si>
    <t>Визначення білірубіну</t>
  </si>
  <si>
    <t>АСТ</t>
  </si>
  <si>
    <t>Наіменування матеріалів</t>
  </si>
  <si>
    <t xml:space="preserve">Ціна, грн. </t>
  </si>
  <si>
    <t>рукавиці оглядові стерильні</t>
  </si>
  <si>
    <t>вінсент</t>
  </si>
  <si>
    <r>
      <rPr>
        <b/>
        <sz val="14"/>
        <color theme="1"/>
        <rFont val="Times New Roman"/>
      </rPr>
      <t>К</t>
    </r>
    <r>
      <rPr>
        <sz val="14"/>
        <color rgb="FF000000"/>
        <rFont val="Times New Roman"/>
      </rPr>
      <t xml:space="preserve"> – коефіцієнт накладних витрат </t>
    </r>
    <r>
      <rPr>
        <b/>
        <sz val="14"/>
        <color rgb="FF000000"/>
        <rFont val="Times New Roman"/>
      </rPr>
      <t>(крім КЕКВ 2730, 3110, 3120, 3130)</t>
    </r>
  </si>
  <si>
    <t>скельця</t>
  </si>
  <si>
    <r>
      <rPr>
        <b/>
        <sz val="14"/>
        <color theme="1"/>
        <rFont val="Times New Roman"/>
      </rPr>
      <t>Ф</t>
    </r>
    <r>
      <rPr>
        <sz val="14"/>
        <color rgb="FF000000"/>
        <rFont val="Times New Roman"/>
      </rPr>
      <t xml:space="preserve"> – фактичні витрати установи –</t>
    </r>
    <r>
      <rPr>
        <b/>
        <sz val="14"/>
        <color rgb="FF000000"/>
        <rFont val="Times New Roman"/>
      </rPr>
      <t>10472898.89 грн.</t>
    </r>
  </si>
  <si>
    <r>
      <rPr>
        <b/>
        <sz val="14"/>
        <color theme="1"/>
        <rFont val="Times New Roman"/>
      </rPr>
      <t xml:space="preserve">Фз </t>
    </r>
    <r>
      <rPr>
        <sz val="14"/>
        <color rgb="FF000000"/>
        <rFont val="Times New Roman"/>
      </rPr>
      <t xml:space="preserve">– фактичні витрати по заробітній платі – </t>
    </r>
    <r>
      <rPr>
        <b/>
        <sz val="14"/>
        <color rgb="FF000000"/>
        <rFont val="Times New Roman"/>
      </rPr>
      <t>7923813.69грн.</t>
    </r>
  </si>
  <si>
    <r>
      <rPr>
        <b/>
        <sz val="14"/>
        <color theme="1"/>
        <rFont val="Times New Roman"/>
      </rPr>
      <t>Фз1</t>
    </r>
    <r>
      <rPr>
        <sz val="14"/>
        <color rgb="FF000000"/>
        <rFont val="Times New Roman"/>
      </rPr>
      <t xml:space="preserve"> – фактичні витрати по заробітній платі адміністративного, господарського та загального лікарняного персоналу –</t>
    </r>
    <r>
      <rPr>
        <b/>
        <sz val="14"/>
        <color rgb="FF000000"/>
        <rFont val="Times New Roman"/>
      </rPr>
      <t>1 238 281.14грн</t>
    </r>
    <r>
      <rPr>
        <sz val="14"/>
        <color rgb="FF000000"/>
        <rFont val="Times New Roman"/>
      </rPr>
      <t>.</t>
    </r>
  </si>
  <si>
    <t>Огляд гінеколога (взяття мазка)</t>
  </si>
  <si>
    <r>
      <rPr>
        <b/>
        <sz val="14"/>
        <color theme="1"/>
        <rFont val="Times New Roman"/>
      </rPr>
      <t>К1</t>
    </r>
    <r>
      <rPr>
        <sz val="14"/>
        <color rgb="FF000000"/>
        <rFont val="Times New Roman"/>
      </rPr>
      <t xml:space="preserve"> – коефіцієнт відношення з/пл. з нарахуваннями до фактичної з/пл. без нарахувань – </t>
    </r>
    <r>
      <rPr>
        <b/>
        <sz val="14"/>
        <color rgb="FF000000"/>
        <rFont val="Times New Roman"/>
      </rPr>
      <t>(5028582.71 +881782.82) : 5028582.71 = 1.18</t>
    </r>
  </si>
  <si>
    <r>
      <rPr>
        <b/>
        <sz val="14"/>
        <color theme="1"/>
        <rFont val="Times New Roman"/>
      </rPr>
      <t xml:space="preserve">Фх </t>
    </r>
    <r>
      <rPr>
        <sz val="14"/>
        <color rgb="FF000000"/>
        <rFont val="Times New Roman"/>
      </rPr>
      <t>– фактичні видатки на харчування –</t>
    </r>
    <r>
      <rPr>
        <b/>
        <sz val="14"/>
        <color rgb="FF000000"/>
        <rFont val="Times New Roman"/>
      </rPr>
      <t>305307.88грн</t>
    </r>
    <r>
      <rPr>
        <sz val="14"/>
        <color rgb="FF000000"/>
        <rFont val="Times New Roman"/>
      </rPr>
      <t>.</t>
    </r>
  </si>
  <si>
    <t>скельця предметні</t>
  </si>
  <si>
    <r>
      <rPr>
        <b/>
        <sz val="14"/>
        <color theme="1"/>
        <rFont val="Times New Roman"/>
      </rPr>
      <t>Фм</t>
    </r>
    <r>
      <rPr>
        <sz val="14"/>
        <color rgb="FF000000"/>
        <rFont val="Times New Roman"/>
      </rPr>
      <t xml:space="preserve"> – фактичні видатки на медикаменти –</t>
    </r>
    <r>
      <rPr>
        <b/>
        <sz val="14"/>
        <color rgb="FF000000"/>
        <rFont val="Times New Roman"/>
      </rPr>
      <t>569 792.89грн.</t>
    </r>
  </si>
  <si>
    <t>бинт 7х14</t>
  </si>
  <si>
    <t>см</t>
  </si>
  <si>
    <r>
      <rPr>
        <b/>
        <sz val="14"/>
        <color theme="1"/>
        <rFont val="Times New Roman"/>
      </rPr>
      <t>Ф1</t>
    </r>
    <r>
      <rPr>
        <sz val="14"/>
        <color rgb="FF000000"/>
        <rFont val="Times New Roman"/>
      </rPr>
      <t xml:space="preserve"> – фактичні видатки на м’який інвентар – </t>
    </r>
    <r>
      <rPr>
        <b/>
        <sz val="14"/>
        <color rgb="FF000000"/>
        <rFont val="Times New Roman"/>
      </rPr>
      <t>12 049.00грн.</t>
    </r>
  </si>
  <si>
    <r>
      <rPr>
        <b/>
        <sz val="14"/>
        <color theme="1"/>
        <rFont val="Times New Roman"/>
      </rPr>
      <t>Зо</t>
    </r>
    <r>
      <rPr>
        <sz val="14"/>
        <color rgb="FF000000"/>
        <rFont val="Times New Roman"/>
      </rPr>
      <t xml:space="preserve"> – основний фонд заробітної плати по штатному розкладу –</t>
    </r>
    <r>
      <rPr>
        <b/>
        <sz val="14"/>
        <color rgb="FF000000"/>
        <rFont val="Times New Roman"/>
      </rPr>
      <t>6606387.36грн.</t>
    </r>
  </si>
  <si>
    <t>(без нічних, святкових.)</t>
  </si>
  <si>
    <r>
      <rPr>
        <b/>
        <sz val="14"/>
        <color theme="1"/>
        <rFont val="Times New Roman"/>
      </rPr>
      <t>Заз</t>
    </r>
    <r>
      <rPr>
        <sz val="14"/>
        <color rgb="FF000000"/>
        <rFont val="Times New Roman"/>
      </rPr>
      <t xml:space="preserve"> – основний фонд з/пл. адміністративного, господарського та загального лікарняного персоналу по штатному розкладу –</t>
    </r>
    <r>
      <rPr>
        <b/>
        <sz val="14"/>
        <color rgb="FF000000"/>
        <rFont val="Times New Roman"/>
      </rPr>
      <t>1 658 412.24грн. (без нічних, святкових.)</t>
    </r>
  </si>
  <si>
    <t>щіточка ендоцевікальна</t>
  </si>
  <si>
    <r>
      <rPr>
        <b/>
        <sz val="14"/>
        <color theme="1"/>
        <rFont val="Times New Roman"/>
      </rPr>
      <t>К</t>
    </r>
    <r>
      <rPr>
        <sz val="14"/>
        <color rgb="FF000000"/>
        <rFont val="Times New Roman"/>
      </rPr>
      <t xml:space="preserve"> – коефіцієнт накладних витрат </t>
    </r>
    <r>
      <rPr>
        <b/>
        <sz val="14"/>
        <color rgb="FF000000"/>
        <rFont val="Times New Roman"/>
      </rPr>
      <t>(крім КЕКВ 2730, 3110, 3120, 3130)</t>
    </r>
  </si>
  <si>
    <t>Ф – (Фз - Фз1)*К1 – Фх – Фм – Ф1</t>
  </si>
  <si>
    <t>К =                          Зо – Заз                          =</t>
  </si>
  <si>
    <r>
      <rPr>
        <b/>
        <sz val="14"/>
        <color theme="1"/>
        <rFont val="Times New Roman"/>
      </rPr>
      <t>6 452 686.94</t>
    </r>
    <r>
      <rPr>
        <b/>
        <u/>
        <sz val="14"/>
        <color rgb="FF000000"/>
        <rFont val="Times New Roman"/>
      </rPr>
      <t>– ((5028582.71</t>
    </r>
    <r>
      <rPr>
        <b/>
        <sz val="14"/>
        <color rgb="FF000000"/>
        <rFont val="Times New Roman"/>
      </rPr>
      <t xml:space="preserve"> </t>
    </r>
    <r>
      <rPr>
        <b/>
        <u/>
        <sz val="14"/>
        <color rgb="FF000000"/>
        <rFont val="Times New Roman"/>
      </rPr>
      <t>– 1238281.14)*1,18) – 305307.88</t>
    </r>
    <r>
      <rPr>
        <b/>
        <sz val="14"/>
        <color rgb="FF000000"/>
        <rFont val="Times New Roman"/>
      </rPr>
      <t xml:space="preserve"> </t>
    </r>
    <r>
      <rPr>
        <b/>
        <u/>
        <sz val="14"/>
        <color rgb="FF000000"/>
        <rFont val="Times New Roman"/>
      </rPr>
      <t>– 569792.89-12049.00</t>
    </r>
  </si>
  <si>
    <t>оцтова кислота</t>
  </si>
  <si>
    <t>=                                     6606387.36–1 658 412.24                                                       =</t>
  </si>
  <si>
    <t>йод</t>
  </si>
  <si>
    <r>
      <rPr>
        <b/>
        <sz val="14"/>
        <color theme="1"/>
        <rFont val="Times New Roman"/>
      </rPr>
      <t xml:space="preserve">                                                         </t>
    </r>
    <r>
      <rPr>
        <b/>
        <u/>
        <sz val="14"/>
        <color rgb="FF000000"/>
        <rFont val="Times New Roman"/>
      </rPr>
      <t xml:space="preserve"> 1092981.29</t>
    </r>
  </si>
  <si>
    <t>=         4947975.12   =   0,22</t>
  </si>
  <si>
    <t>формалін</t>
  </si>
  <si>
    <t>Вього:</t>
  </si>
  <si>
    <t>Удалення ВМС, введення ВМС</t>
  </si>
  <si>
    <t xml:space="preserve">рукавиці </t>
  </si>
  <si>
    <t>Постанова КМ  №1138 від 17 вересня 1996р;Редакція постанови КМ №648 від 22.09.2016р розділ I пункти13,14,21,22,35 ;Методика №1075 КМУ 27.12.2017р.</t>
  </si>
  <si>
    <t>вата нестерильна</t>
  </si>
  <si>
    <t>гемоглобін цианід реактив</t>
  </si>
  <si>
    <t>ефір для наркозу стабілізований</t>
  </si>
  <si>
    <t>кислота оцтова концентрована</t>
  </si>
  <si>
    <t>натрію лимоннокислий 5% р-н реактив</t>
  </si>
  <si>
    <r>
      <rPr>
        <sz val="11"/>
        <color theme="1"/>
        <rFont val="Times New Roman"/>
      </rPr>
      <t>натрій хлористий 3</t>
    </r>
    <r>
      <rPr>
        <strike/>
        <sz val="11"/>
        <color theme="1"/>
        <rFont val="Times New Roman"/>
      </rPr>
      <t>%</t>
    </r>
  </si>
  <si>
    <t>олія імерсійна</t>
  </si>
  <si>
    <t>рукавиці хірургічні гумові</t>
  </si>
  <si>
    <t>скарифікатор</t>
  </si>
  <si>
    <t>фарба Романовського</t>
  </si>
  <si>
    <t>рукавиці хірургічні</t>
  </si>
  <si>
    <r>
      <rPr>
        <sz val="11"/>
        <color theme="1"/>
        <rFont val="Times New Roman"/>
      </rPr>
      <t>натрій хлористий 3</t>
    </r>
    <r>
      <rPr>
        <strike/>
        <sz val="11"/>
        <color theme="1"/>
        <rFont val="Times New Roman"/>
      </rPr>
      <t>%</t>
    </r>
  </si>
  <si>
    <t>Формула крові</t>
  </si>
  <si>
    <t>Протромбіовий індекс</t>
  </si>
  <si>
    <t>ренапластин</t>
  </si>
  <si>
    <t>вода дистильована</t>
  </si>
  <si>
    <t>РН тест</t>
  </si>
  <si>
    <t>глюкотест</t>
  </si>
  <si>
    <t>ацетон тест</t>
  </si>
  <si>
    <t>кислота азотна концентрована</t>
  </si>
  <si>
    <t>кислота сульфосаліцилова порошок</t>
  </si>
  <si>
    <t>йодид калію</t>
  </si>
  <si>
    <t>йод кристалічний</t>
  </si>
  <si>
    <t>натрію гідроксид 10% реактив</t>
  </si>
  <si>
    <t>Глюкотест</t>
  </si>
  <si>
    <t>пар</t>
  </si>
  <si>
    <t>Спирт етиловий</t>
  </si>
  <si>
    <t>Аналіз крові на базофільну зернистість і ретикулоцити</t>
  </si>
  <si>
    <t>метиленовий синій порошок</t>
  </si>
  <si>
    <t>азур -2100</t>
  </si>
  <si>
    <t>гліцерин</t>
  </si>
  <si>
    <t>перекись водню 3 %</t>
  </si>
  <si>
    <t xml:space="preserve">калію йодид порошок ЧДА </t>
  </si>
  <si>
    <t>малахіт зелений реактив</t>
  </si>
  <si>
    <t>натрій хлор</t>
  </si>
  <si>
    <t>вата хірургічна нестерильна</t>
  </si>
  <si>
    <t>глюкоза Ф</t>
  </si>
  <si>
    <t>Цитологічне дослідження</t>
  </si>
  <si>
    <t>фарба Май-Грюнвальд</t>
  </si>
  <si>
    <t>Мікробіологічне дослідження верхніх дихальних шляхів на стафілокок</t>
  </si>
  <si>
    <t>Нак. 535 від 22.04.85</t>
  </si>
  <si>
    <t>фарба по ціль-нільсену</t>
  </si>
  <si>
    <t>NaCI 0,9%</t>
  </si>
  <si>
    <t>Аналіз дуоденального вмісту</t>
  </si>
  <si>
    <t>Мазок на гонорею</t>
  </si>
  <si>
    <t>фарба по Граму</t>
  </si>
  <si>
    <t>Аналіз крові на білірубін</t>
  </si>
  <si>
    <t>вата гігроскопічна</t>
  </si>
  <si>
    <t>набір визначення "Білірубін"</t>
  </si>
  <si>
    <t>комп</t>
  </si>
  <si>
    <t>спирт етиловий 96%</t>
  </si>
  <si>
    <t>Вата нестерильна</t>
  </si>
  <si>
    <t>Набір визн. трансамінази</t>
  </si>
  <si>
    <t>cпирт етиловий</t>
  </si>
  <si>
    <t>АЛТ</t>
  </si>
  <si>
    <t>Аналіз крові на активність А-амілази</t>
  </si>
  <si>
    <t>набір визначення А -амілази</t>
  </si>
  <si>
    <t>Аналіз крові на сечовину</t>
  </si>
  <si>
    <t>набір визн. сечовини</t>
  </si>
  <si>
    <t>Аналіз крові на вміст креатиніну</t>
  </si>
  <si>
    <t>набір визначення креатиніну .</t>
  </si>
  <si>
    <t>Аналіз крові на загальний холестерин</t>
  </si>
  <si>
    <t>набір для визначення холестерину</t>
  </si>
  <si>
    <t>Аналіз крові  на вміст В-ліпопротеїдів</t>
  </si>
  <si>
    <t>гепарин д/ін 5 мл (5 тис. в 1 мл)</t>
  </si>
  <si>
    <t>кальцію хлорид 10% р-н д/н по 10 мл</t>
  </si>
  <si>
    <t>амп.</t>
  </si>
  <si>
    <t>Аналіз крові на пробу Вельтмана</t>
  </si>
  <si>
    <t>кальцію йодит порошок ЧДА</t>
  </si>
  <si>
    <t>Аналіз крові на тригліцериди</t>
  </si>
  <si>
    <t xml:space="preserve">набір для визначення тригліцеридів </t>
  </si>
  <si>
    <t>Аналіз крові на Тимолову пробу</t>
  </si>
  <si>
    <t>набір визначення тімолової проби на 600 ан.</t>
  </si>
  <si>
    <t>С-реактивний білок</t>
  </si>
  <si>
    <t>СРБ латекс тест</t>
  </si>
  <si>
    <t>вата нестирильна</t>
  </si>
  <si>
    <t>рукавичі хірурхічні гумові</t>
  </si>
  <si>
    <t>АСЛ- латекс тест</t>
  </si>
  <si>
    <t>АСЛ латекс тест</t>
  </si>
  <si>
    <t>РФ латекс тест</t>
  </si>
  <si>
    <t>РФ  латекс тест</t>
  </si>
  <si>
    <t>Кальцій</t>
  </si>
  <si>
    <t>Набір визн. кальцію</t>
  </si>
  <si>
    <t>уп</t>
  </si>
  <si>
    <t>Хлориди</t>
  </si>
  <si>
    <t>Набір визн. хлоридів</t>
  </si>
  <si>
    <t>Аналіз крові на етанол</t>
  </si>
  <si>
    <t xml:space="preserve">калію біхромат порошок </t>
  </si>
  <si>
    <t>Калію Карбонат осаджений порошок</t>
  </si>
  <si>
    <t>Аналіз калу на приховану кров</t>
  </si>
  <si>
    <t>Порошок бензидину</t>
  </si>
  <si>
    <t>Перекись водню</t>
  </si>
  <si>
    <t>Р-н оцтової кислоти 3%</t>
  </si>
  <si>
    <t>рукавиці оглядові</t>
  </si>
  <si>
    <t>Аналіз крові на вміст сечової кислоти</t>
  </si>
  <si>
    <t>Набір визн. сечової к-ти</t>
  </si>
  <si>
    <t>Аналіз крові на загальний білок</t>
  </si>
  <si>
    <t>Набір визн. Заг. Білка</t>
  </si>
  <si>
    <t>Коагулограма</t>
  </si>
  <si>
    <t>вата гідроскопічна</t>
  </si>
  <si>
    <t>кальція хлорид 10%</t>
  </si>
  <si>
    <t>амп</t>
  </si>
  <si>
    <t>натрія лимонок.5%р-н реактиа</t>
  </si>
  <si>
    <t>ренампластин</t>
  </si>
  <si>
    <t>рукавиці хірурхічні гумові</t>
  </si>
  <si>
    <t>Аналіз крові на сифіліс (мікро L)</t>
  </si>
  <si>
    <t>Вата нестирильна</t>
  </si>
  <si>
    <t>Антиген кардіоліпіновий для реакції РМП</t>
  </si>
  <si>
    <t>Сироватка сифіліс</t>
  </si>
  <si>
    <t>доз</t>
  </si>
  <si>
    <t>Всього</t>
  </si>
  <si>
    <t>Аналіз крові на резус-приналежність</t>
  </si>
  <si>
    <t>Тест Анти Д-супер</t>
  </si>
  <si>
    <t>Аналіз крові на групу</t>
  </si>
  <si>
    <t>реагент анти А . Реагент анти В</t>
  </si>
  <si>
    <t>Аналіз крові на сіркомукоїди</t>
  </si>
  <si>
    <t>Набір визн. серомукоїдів</t>
  </si>
  <si>
    <t>Аналіз калу на гострики</t>
  </si>
  <si>
    <t>Аналіз калу на сальмонельоз</t>
  </si>
  <si>
    <t>Очне дно</t>
  </si>
  <si>
    <t>Вестибулярний апарат (обертова проба)</t>
  </si>
  <si>
    <t>спирт нашатирний</t>
  </si>
  <si>
    <t>Аудіометрія</t>
  </si>
  <si>
    <t>папір для принтера</t>
  </si>
  <si>
    <t>лист</t>
  </si>
  <si>
    <t>Поле зору</t>
  </si>
  <si>
    <t>Рефрактометрія</t>
  </si>
  <si>
    <t>чек</t>
  </si>
  <si>
    <t>м</t>
  </si>
  <si>
    <t>Пряма і непряма офтальмоскопія</t>
  </si>
  <si>
    <t>Вимірювання очного тиску</t>
  </si>
  <si>
    <t>салфетка</t>
  </si>
  <si>
    <t>п</t>
  </si>
  <si>
    <t>лідокаїн 2%</t>
  </si>
  <si>
    <t>р-н коларголу</t>
  </si>
  <si>
    <t>р-н фурациліну</t>
  </si>
  <si>
    <t>Визначення гостроти зору</t>
  </si>
  <si>
    <t>вата для протирання пластини</t>
  </si>
  <si>
    <t>світло</t>
  </si>
  <si>
    <t>Біомікроскопія</t>
  </si>
  <si>
    <t>флюресциїн</t>
  </si>
  <si>
    <t>спирт</t>
  </si>
  <si>
    <t>Обстеження очного дна</t>
  </si>
  <si>
    <t>тропікамід</t>
  </si>
  <si>
    <t>атропін 1% для розширення зіниць</t>
  </si>
  <si>
    <t>Видалення стороннього тіла</t>
  </si>
  <si>
    <t>стерильний інструмент</t>
  </si>
  <si>
    <t>Підбір окулярів</t>
  </si>
  <si>
    <t>вата для протирання скелець</t>
  </si>
  <si>
    <t>Динамометрія</t>
  </si>
  <si>
    <t>Периметрія на кольори</t>
  </si>
  <si>
    <t>Холодова проба</t>
  </si>
  <si>
    <t>вата мед.</t>
  </si>
  <si>
    <t>ЕКГ</t>
  </si>
  <si>
    <t>діаграмна стрічка</t>
  </si>
  <si>
    <t>фіз.розчин (NaCl)</t>
  </si>
  <si>
    <t>Спірографія</t>
  </si>
  <si>
    <t>папір А4</t>
  </si>
  <si>
    <t>дезрозчин</t>
  </si>
  <si>
    <t>марля</t>
  </si>
  <si>
    <t>шприц 10</t>
  </si>
  <si>
    <t>Ехокардіографія</t>
  </si>
  <si>
    <t>одноразова пеленка</t>
  </si>
  <si>
    <t>гель</t>
  </si>
  <si>
    <t>Велоергометрія</t>
  </si>
  <si>
    <t>Фіброезофагогастродуоденоскопія</t>
  </si>
  <si>
    <t>спирт етиловий 70%</t>
  </si>
  <si>
    <t>шприц 5,0</t>
  </si>
  <si>
    <t>лідокаїн 2%-2мл</t>
  </si>
  <si>
    <t>корзалекс екстра</t>
  </si>
  <si>
    <t>л</t>
  </si>
  <si>
    <t>анісепт-актив</t>
  </si>
  <si>
    <t>УЗД ока</t>
  </si>
  <si>
    <t>УЗД- колінного суглоба</t>
  </si>
  <si>
    <t>УЗД-калитки</t>
  </si>
  <si>
    <t>одноразові рукавиці</t>
  </si>
  <si>
    <t>Для спинномозгової анестезії</t>
  </si>
  <si>
    <t>шпріц 5,0</t>
  </si>
  <si>
    <t>шпріц 10,0</t>
  </si>
  <si>
    <t>система в/в</t>
  </si>
  <si>
    <t>катетери в/в</t>
  </si>
  <si>
    <t>спинномозгові голки</t>
  </si>
  <si>
    <t>меркаїн 5,0</t>
  </si>
  <si>
    <t>рефортан ,стабізон</t>
  </si>
  <si>
    <t>фл</t>
  </si>
  <si>
    <t>преднізолон 30млг.</t>
  </si>
  <si>
    <t>еуфілін 5,0</t>
  </si>
  <si>
    <t>корлікон1,0</t>
  </si>
  <si>
    <t>мезатон 1,0</t>
  </si>
  <si>
    <t>шпріц20,0</t>
  </si>
  <si>
    <t>кальцій хлористий 10,0</t>
  </si>
  <si>
    <t>фізрозчин200,0</t>
  </si>
  <si>
    <t>лейкопластир</t>
  </si>
  <si>
    <t>Для внутрішньовенного наркозу</t>
  </si>
  <si>
    <t>фізрозчин 200,0</t>
  </si>
  <si>
    <t>катетер в/в</t>
  </si>
  <si>
    <t>шпріц 20,0</t>
  </si>
  <si>
    <t>хлористий кальцій 5,0</t>
  </si>
  <si>
    <t>корлікон 1,0</t>
  </si>
  <si>
    <t>магнезія 5,0</t>
  </si>
  <si>
    <t>дібазол 5,0</t>
  </si>
  <si>
    <t>папаверин 2,0</t>
  </si>
  <si>
    <t>преднізолон 30</t>
  </si>
  <si>
    <t>кетамін 2,0</t>
  </si>
  <si>
    <t>тіопентан 1,0</t>
  </si>
  <si>
    <t>сібазон 2,0</t>
  </si>
  <si>
    <t>атропін 1,0</t>
  </si>
  <si>
    <t>Рентгенографія органів грудної клітини</t>
  </si>
  <si>
    <t>плівка  30х40 № 100</t>
  </si>
  <si>
    <t xml:space="preserve">проявник </t>
  </si>
  <si>
    <t xml:space="preserve">фіксаж </t>
  </si>
  <si>
    <t>Флюорографія</t>
  </si>
  <si>
    <t xml:space="preserve">Проявник </t>
  </si>
  <si>
    <t>Фіксаж</t>
  </si>
  <si>
    <t>Флюроплівка</t>
  </si>
  <si>
    <t>Рентгенографія шийного відділу хребта</t>
  </si>
  <si>
    <t>плівка 18х24</t>
  </si>
  <si>
    <t>Рентгенографія грудного відділу хребта</t>
  </si>
  <si>
    <t>плівка 30х40 № 100</t>
  </si>
  <si>
    <t>Рентгенографія поперекового відділу хребта</t>
  </si>
  <si>
    <t>Рентгенографія кульшових суглобів</t>
  </si>
  <si>
    <t>проявник</t>
  </si>
  <si>
    <t>Рентгенографія ОЧП</t>
  </si>
  <si>
    <t>Рентгенографія кісток черепа</t>
  </si>
  <si>
    <t>плівка 24х30</t>
  </si>
  <si>
    <t>Рентгенографія нирок</t>
  </si>
  <si>
    <t>проявник 5л</t>
  </si>
  <si>
    <t>Рентгенографія додаткових пазух носа</t>
  </si>
  <si>
    <t>Рентгенографія кісток таза</t>
  </si>
  <si>
    <t>плівка 30х40</t>
  </si>
  <si>
    <t>Екскриторна урографія( 4)</t>
  </si>
  <si>
    <t>Екскриторна урографія (1)</t>
  </si>
  <si>
    <t>Рентгенографія кістки стопи</t>
  </si>
  <si>
    <t>Рентгенографія ребер</t>
  </si>
  <si>
    <t>Рентгенографія стегнової кістки к-ки гомілки</t>
  </si>
  <si>
    <t>Рентгенографія грудини</t>
  </si>
  <si>
    <t>Рентгенографія ключиці</t>
  </si>
  <si>
    <t>Рентгенографія куприка</t>
  </si>
  <si>
    <t>Рентгенографія плечовий,ліктьовий,променево-запястковий суглоб</t>
  </si>
  <si>
    <t>Рентгенографія колінного суглоба</t>
  </si>
  <si>
    <t>Рентгенографія гомілково-ступневий</t>
  </si>
  <si>
    <t>Електрофорез</t>
  </si>
  <si>
    <t>новокаїн 2% по 2мл</t>
  </si>
  <si>
    <t>хлористий  кальцій 10% по 5мл</t>
  </si>
  <si>
    <t>магнезія сульфат по 5мл</t>
  </si>
  <si>
    <t>калій йод 3%</t>
  </si>
  <si>
    <t>гр</t>
  </si>
  <si>
    <t>лідаза</t>
  </si>
  <si>
    <t>прозерин 0,05 по 1мл</t>
  </si>
  <si>
    <t>дібазол по 1мл</t>
  </si>
  <si>
    <t>лідокаїн по 2мл</t>
  </si>
  <si>
    <t>амінокапронова к-та</t>
  </si>
  <si>
    <t>димедрол 1% по 1мл</t>
  </si>
  <si>
    <t>апм</t>
  </si>
  <si>
    <t>дімексид</t>
  </si>
  <si>
    <t>бішофіт</t>
  </si>
  <si>
    <t>аналгін 50% по 2мл</t>
  </si>
  <si>
    <t>ДДТ</t>
  </si>
  <si>
    <t>лідокаїн 2мл</t>
  </si>
  <si>
    <t>Фонофорез</t>
  </si>
  <si>
    <t>диклофенак гель 1%</t>
  </si>
  <si>
    <t>німід гель</t>
  </si>
  <si>
    <t>гідрокортізон 1%</t>
  </si>
  <si>
    <t>гірудалгон гель</t>
  </si>
  <si>
    <t>Інгаляції</t>
  </si>
  <si>
    <t>боржомі</t>
  </si>
  <si>
    <t>вентолін</t>
  </si>
  <si>
    <t>муколван</t>
  </si>
  <si>
    <t>дексаметазон</t>
  </si>
  <si>
    <t>Декасан</t>
  </si>
  <si>
    <t>Харчова сода</t>
  </si>
  <si>
    <t>натрій хлорид</t>
  </si>
  <si>
    <t>УВЧ</t>
  </si>
  <si>
    <t>спирт 70%</t>
  </si>
  <si>
    <t>Д`арсонваль</t>
  </si>
  <si>
    <t>Магніти</t>
  </si>
  <si>
    <t>Світлові ванни</t>
  </si>
  <si>
    <t xml:space="preserve">спирт </t>
  </si>
  <si>
    <t>Парафіново-озокоритові аплікації</t>
  </si>
  <si>
    <t>парафін</t>
  </si>
  <si>
    <t>озокирит</t>
  </si>
  <si>
    <t>Електростимуляція</t>
  </si>
  <si>
    <t>ЛУЧ</t>
  </si>
  <si>
    <t>Тубус кварц</t>
  </si>
  <si>
    <t>АСБ</t>
  </si>
  <si>
    <t>новокаїн 2%</t>
  </si>
  <si>
    <t>Цистокопія</t>
  </si>
  <si>
    <t>гліциринове масло</t>
  </si>
  <si>
    <t>сиситема для переливання крові</t>
  </si>
  <si>
    <t>шприц 20</t>
  </si>
  <si>
    <t>уретральний катетер</t>
  </si>
  <si>
    <t>Ударно-хвильова терапія</t>
  </si>
  <si>
    <t>1  процедура</t>
  </si>
  <si>
    <t>Ректороманоскопія</t>
  </si>
  <si>
    <t>корзолекс екстра</t>
  </si>
  <si>
    <t>аніосепт актив</t>
  </si>
  <si>
    <t>Колоноскопія:</t>
  </si>
  <si>
    <t>аніосепт-актив</t>
  </si>
  <si>
    <t>презерватив</t>
  </si>
  <si>
    <t>Функція зовнішнього дихання</t>
  </si>
  <si>
    <t>УЗД серця</t>
  </si>
  <si>
    <t xml:space="preserve">спирт етиловий </t>
  </si>
  <si>
    <t>Доплерографія судин голови та шиї</t>
  </si>
  <si>
    <t>серветки</t>
  </si>
  <si>
    <t>Доплерографія судин нижніх кінцівок</t>
  </si>
  <si>
    <t xml:space="preserve">рукавиці оглядові </t>
  </si>
  <si>
    <t>Венектомія</t>
  </si>
  <si>
    <t>вартість для вв/наркозу</t>
  </si>
  <si>
    <t>доплерографія судин нижніх кінцівок</t>
  </si>
  <si>
    <t>біохімічний аналіз</t>
  </si>
  <si>
    <t>огляд хірурга</t>
  </si>
  <si>
    <t>Ренген зуба</t>
  </si>
  <si>
    <t>плівка 3х4</t>
  </si>
  <si>
    <t>Розрахунок фонду заробітної плати на послуги</t>
  </si>
  <si>
    <t>КНП КМР "КМЦ ПМСД"</t>
  </si>
  <si>
    <t>Категорія персоналу</t>
  </si>
  <si>
    <t>Місячний фонд оплати праці</t>
  </si>
  <si>
    <t xml:space="preserve"> Фонд оплати праці за  рік, грн.</t>
  </si>
  <si>
    <t>Графік роботи на тиждень, год.</t>
  </si>
  <si>
    <t>Кількість робочих тижнів</t>
  </si>
  <si>
    <t>Фонд робочого часу за  рік, хв.</t>
  </si>
  <si>
    <t>Тарифна ставка, грн./хв.</t>
  </si>
  <si>
    <t>Фонд робочого часу, хв.</t>
  </si>
  <si>
    <t>Кількість зайнятих</t>
  </si>
  <si>
    <t>Фонд зарплати, грн.</t>
  </si>
  <si>
    <t>Медсестра</t>
  </si>
  <si>
    <t>Огляд педіатра</t>
  </si>
  <si>
    <t>Огляд ЗПСМ</t>
  </si>
  <si>
    <t>Огляд медсестри</t>
  </si>
  <si>
    <t>Головна медсестра</t>
  </si>
  <si>
    <t>Водій</t>
  </si>
  <si>
    <t>від 14.06.2022 р. № 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</si>
</sst>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₴_-;\-* #,##0.00_₴_-;_-* &quot;-&quot;??_₴_-;_-@"/>
    <numFmt numFmtId="165" formatCode="0.0"/>
    <numFmt numFmtId="166" formatCode="0.0000"/>
  </numFmts>
  <fonts count="28">
    <font>
      <sz val="11"/>
      <color theme="1"/>
      <name val="Times New Roman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color rgb="FF000000"/>
      <name val="Times"/>
    </font>
    <font>
      <sz val="10"/>
      <color theme="1"/>
      <name val="Times New Roman"/>
    </font>
    <font>
      <sz val="11"/>
      <name val="Times New Roman"/>
    </font>
    <font>
      <b/>
      <sz val="11"/>
      <color rgb="FFFF0000"/>
      <name val="Times New Roman"/>
    </font>
    <font>
      <b/>
      <u/>
      <sz val="14"/>
      <color theme="1"/>
      <name val="Times New Roman"/>
    </font>
    <font>
      <sz val="14"/>
      <color theme="1"/>
      <name val="Times New Roman"/>
    </font>
    <font>
      <b/>
      <sz val="14"/>
      <color theme="1"/>
      <name val="Times New Roman"/>
    </font>
    <font>
      <sz val="10"/>
      <color rgb="FFFF0000"/>
      <name val="Times New Roman"/>
    </font>
    <font>
      <sz val="11"/>
      <color rgb="FFFF0000"/>
      <name val="Times New Roman"/>
    </font>
    <font>
      <b/>
      <sz val="16"/>
      <color theme="1"/>
      <name val="Times New Roman"/>
    </font>
    <font>
      <sz val="11"/>
      <color theme="1"/>
      <name val="Calibri"/>
    </font>
    <font>
      <b/>
      <sz val="11"/>
      <color theme="1"/>
      <name val="Arimo"/>
    </font>
    <font>
      <sz val="11"/>
      <color theme="1"/>
      <name val="Arimo"/>
    </font>
    <font>
      <sz val="10"/>
      <color theme="1"/>
      <name val="Arimo"/>
    </font>
    <font>
      <b/>
      <sz val="10"/>
      <color theme="1"/>
      <name val="Arimo"/>
    </font>
    <font>
      <b/>
      <sz val="10"/>
      <color rgb="FFFF0000"/>
      <name val="Arimo"/>
    </font>
    <font>
      <sz val="11"/>
      <color theme="5"/>
      <name val="Times New Roman"/>
    </font>
    <font>
      <b/>
      <sz val="10"/>
      <color theme="5"/>
      <name val="Arimo"/>
    </font>
    <font>
      <sz val="12"/>
      <color rgb="FFFF0000"/>
      <name val="Times New Roman"/>
    </font>
    <font>
      <sz val="14"/>
      <color rgb="FF000000"/>
      <name val="Times New Roman"/>
    </font>
    <font>
      <b/>
      <sz val="14"/>
      <color rgb="FF000000"/>
      <name val="Times New Roman"/>
    </font>
    <font>
      <b/>
      <u/>
      <sz val="14"/>
      <color rgb="FF000000"/>
      <name val="Times New Roman"/>
    </font>
    <font>
      <strike/>
      <sz val="11"/>
      <color theme="1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CC00"/>
        <bgColor rgb="FFFFCC0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4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9" fontId="1" fillId="6" borderId="2" xfId="0" applyNumberFormat="1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2" fontId="1" fillId="6" borderId="2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/>
    <xf numFmtId="164" fontId="1" fillId="6" borderId="2" xfId="0" applyNumberFormat="1" applyFont="1" applyFill="1" applyBorder="1" applyAlignment="1">
      <alignment horizontal="center" vertical="center"/>
    </xf>
    <xf numFmtId="165" fontId="1" fillId="6" borderId="1" xfId="0" applyNumberFormat="1" applyFont="1" applyFill="1" applyBorder="1" applyAlignment="1"/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/>
    </xf>
    <xf numFmtId="165" fontId="1" fillId="0" borderId="0" xfId="0" applyNumberFormat="1" applyFont="1" applyAlignment="1"/>
    <xf numFmtId="164" fontId="1" fillId="6" borderId="2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vertical="center" wrapText="1"/>
    </xf>
    <xf numFmtId="0" fontId="1" fillId="6" borderId="10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164" fontId="1" fillId="6" borderId="2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2" fillId="6" borderId="2" xfId="0" applyFont="1" applyFill="1" applyBorder="1" applyAlignment="1">
      <alignment vertical="top" wrapText="1"/>
    </xf>
    <xf numFmtId="0" fontId="1" fillId="6" borderId="2" xfId="0" applyFont="1" applyFill="1" applyBorder="1" applyAlignment="1">
      <alignment vertical="top" wrapText="1"/>
    </xf>
    <xf numFmtId="2" fontId="1" fillId="6" borderId="2" xfId="0" applyNumberFormat="1" applyFont="1" applyFill="1" applyBorder="1" applyAlignment="1"/>
    <xf numFmtId="0" fontId="2" fillId="6" borderId="2" xfId="0" applyFont="1" applyFill="1" applyBorder="1" applyAlignment="1"/>
    <xf numFmtId="0" fontId="1" fillId="6" borderId="2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/>
    <xf numFmtId="0" fontId="1" fillId="0" borderId="2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0" fontId="8" fillId="6" borderId="0" xfId="0" applyFont="1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/>
    <xf numFmtId="0" fontId="4" fillId="0" borderId="0" xfId="0" applyFont="1" applyAlignment="1"/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164" fontId="11" fillId="0" borderId="2" xfId="0" applyNumberFormat="1" applyFont="1" applyBorder="1" applyAlignment="1">
      <alignment horizontal="center" vertical="center"/>
    </xf>
    <xf numFmtId="2" fontId="1" fillId="0" borderId="0" xfId="0" applyNumberFormat="1" applyFont="1" applyAlignment="1"/>
    <xf numFmtId="0" fontId="11" fillId="0" borderId="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right" vertical="top" wrapText="1"/>
    </xf>
    <xf numFmtId="0" fontId="6" fillId="6" borderId="2" xfId="0" applyFont="1" applyFill="1" applyBorder="1" applyAlignment="1">
      <alignment horizontal="center" vertical="top" wrapText="1"/>
    </xf>
    <xf numFmtId="0" fontId="6" fillId="6" borderId="2" xfId="0" applyFont="1" applyFill="1" applyBorder="1" applyAlignment="1">
      <alignment horizontal="left" vertical="top" wrapText="1"/>
    </xf>
    <xf numFmtId="0" fontId="6" fillId="6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/>
    <xf numFmtId="0" fontId="1" fillId="6" borderId="2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center" vertical="center"/>
    </xf>
    <xf numFmtId="2" fontId="1" fillId="6" borderId="11" xfId="0" applyNumberFormat="1" applyFont="1" applyFill="1" applyBorder="1" applyAlignment="1">
      <alignment horizontal="center" vertical="center"/>
    </xf>
    <xf numFmtId="2" fontId="1" fillId="3" borderId="1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top" wrapText="1"/>
    </xf>
    <xf numFmtId="2" fontId="2" fillId="6" borderId="11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/>
    <xf numFmtId="2" fontId="2" fillId="6" borderId="2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left" vertical="top" wrapText="1"/>
    </xf>
    <xf numFmtId="0" fontId="1" fillId="6" borderId="9" xfId="0" applyFont="1" applyFill="1" applyBorder="1" applyAlignment="1">
      <alignment horizontal="center" vertical="center"/>
    </xf>
    <xf numFmtId="2" fontId="1" fillId="6" borderId="9" xfId="0" applyNumberFormat="1" applyFont="1" applyFill="1" applyBorder="1" applyAlignment="1"/>
    <xf numFmtId="2" fontId="1" fillId="6" borderId="9" xfId="0" applyNumberFormat="1" applyFont="1" applyFill="1" applyBorder="1" applyAlignment="1">
      <alignment horizontal="left"/>
    </xf>
    <xf numFmtId="2" fontId="2" fillId="3" borderId="12" xfId="0" applyNumberFormat="1" applyFont="1" applyFill="1" applyBorder="1" applyAlignment="1">
      <alignment horizontal="center" vertical="center"/>
    </xf>
    <xf numFmtId="2" fontId="1" fillId="0" borderId="6" xfId="0" applyNumberFormat="1" applyFont="1" applyBorder="1" applyAlignment="1"/>
    <xf numFmtId="2" fontId="2" fillId="3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/>
    <xf numFmtId="0" fontId="1" fillId="0" borderId="4" xfId="0" applyFont="1" applyBorder="1" applyAlignment="1">
      <alignment horizontal="center" vertical="center"/>
    </xf>
    <xf numFmtId="2" fontId="1" fillId="0" borderId="4" xfId="0" applyNumberFormat="1" applyFont="1" applyBorder="1" applyAlignment="1"/>
    <xf numFmtId="0" fontId="1" fillId="0" borderId="7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vertical="top" wrapText="1"/>
    </xf>
    <xf numFmtId="0" fontId="1" fillId="0" borderId="8" xfId="0" applyFont="1" applyBorder="1" applyAlignment="1"/>
    <xf numFmtId="0" fontId="1" fillId="0" borderId="8" xfId="0" applyFont="1" applyBorder="1" applyAlignment="1">
      <alignment horizontal="center" vertical="center"/>
    </xf>
    <xf numFmtId="2" fontId="1" fillId="0" borderId="8" xfId="0" applyNumberFormat="1" applyFont="1" applyBorder="1" applyAlignment="1"/>
    <xf numFmtId="0" fontId="1" fillId="0" borderId="7" xfId="0" applyFont="1" applyBorder="1" applyAlignment="1"/>
    <xf numFmtId="0" fontId="1" fillId="6" borderId="2" xfId="0" applyFont="1" applyFill="1" applyBorder="1" applyAlignment="1">
      <alignment horizontal="right"/>
    </xf>
    <xf numFmtId="0" fontId="1" fillId="6" borderId="2" xfId="0" applyFont="1" applyFill="1" applyBorder="1" applyAlignment="1">
      <alignment horizontal="center"/>
    </xf>
    <xf numFmtId="2" fontId="1" fillId="6" borderId="2" xfId="0" applyNumberFormat="1" applyFont="1" applyFill="1" applyBorder="1" applyAlignment="1">
      <alignment horizontal="left"/>
    </xf>
    <xf numFmtId="0" fontId="1" fillId="6" borderId="11" xfId="0" applyFont="1" applyFill="1" applyBorder="1" applyAlignment="1">
      <alignment horizontal="center" vertical="center"/>
    </xf>
    <xf numFmtId="2" fontId="2" fillId="0" borderId="2" xfId="0" applyNumberFormat="1" applyFont="1" applyBorder="1" applyAlignment="1"/>
    <xf numFmtId="0" fontId="2" fillId="3" borderId="1" xfId="0" applyFont="1" applyFill="1" applyBorder="1" applyAlignment="1"/>
    <xf numFmtId="0" fontId="1" fillId="6" borderId="2" xfId="0" applyFont="1" applyFill="1" applyBorder="1" applyAlignment="1">
      <alignment horizontal="right" vertical="top" wrapText="1"/>
    </xf>
    <xf numFmtId="2" fontId="2" fillId="6" borderId="2" xfId="0" applyNumberFormat="1" applyFont="1" applyFill="1" applyBorder="1" applyAlignment="1">
      <alignment horizontal="right"/>
    </xf>
    <xf numFmtId="2" fontId="1" fillId="6" borderId="2" xfId="0" applyNumberFormat="1" applyFont="1" applyFill="1" applyBorder="1" applyAlignment="1">
      <alignment horizontal="center"/>
    </xf>
    <xf numFmtId="2" fontId="2" fillId="6" borderId="2" xfId="0" applyNumberFormat="1" applyFont="1" applyFill="1" applyBorder="1" applyAlignment="1">
      <alignment horizontal="center"/>
    </xf>
    <xf numFmtId="2" fontId="1" fillId="6" borderId="2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2" fillId="6" borderId="1" xfId="0" applyFont="1" applyFill="1" applyBorder="1" applyAlignment="1"/>
    <xf numFmtId="2" fontId="1" fillId="6" borderId="2" xfId="0" applyNumberFormat="1" applyFont="1" applyFill="1" applyBorder="1" applyAlignment="1">
      <alignment horizontal="center" vertical="top" wrapText="1"/>
    </xf>
    <xf numFmtId="0" fontId="12" fillId="6" borderId="2" xfId="0" applyFont="1" applyFill="1" applyBorder="1" applyAlignment="1">
      <alignment horizontal="center" vertical="top" wrapText="1"/>
    </xf>
    <xf numFmtId="10" fontId="1" fillId="6" borderId="2" xfId="0" applyNumberFormat="1" applyFont="1" applyFill="1" applyBorder="1" applyAlignment="1">
      <alignment horizontal="center" vertical="top" wrapText="1"/>
    </xf>
    <xf numFmtId="2" fontId="13" fillId="6" borderId="2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/>
    <xf numFmtId="2" fontId="13" fillId="6" borderId="2" xfId="0" applyNumberFormat="1" applyFont="1" applyFill="1" applyBorder="1" applyAlignment="1"/>
    <xf numFmtId="2" fontId="12" fillId="6" borderId="1" xfId="0" applyNumberFormat="1" applyFont="1" applyFill="1" applyBorder="1" applyAlignment="1"/>
    <xf numFmtId="0" fontId="3" fillId="0" borderId="2" xfId="0" applyFont="1" applyBorder="1" applyAlignment="1"/>
    <xf numFmtId="0" fontId="4" fillId="0" borderId="2" xfId="0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 applyAlignment="1"/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5" fillId="0" borderId="0" xfId="0" applyFont="1"/>
    <xf numFmtId="0" fontId="16" fillId="6" borderId="2" xfId="0" applyFont="1" applyFill="1" applyBorder="1" applyAlignment="1">
      <alignment vertical="top" wrapText="1"/>
    </xf>
    <xf numFmtId="0" fontId="17" fillId="6" borderId="2" xfId="0" applyFont="1" applyFill="1" applyBorder="1" applyAlignment="1">
      <alignment vertical="top" wrapText="1"/>
    </xf>
    <xf numFmtId="2" fontId="17" fillId="6" borderId="2" xfId="0" applyNumberFormat="1" applyFont="1" applyFill="1" applyBorder="1" applyAlignment="1"/>
    <xf numFmtId="0" fontId="16" fillId="6" borderId="2" xfId="0" applyFont="1" applyFill="1" applyBorder="1" applyAlignment="1"/>
    <xf numFmtId="0" fontId="17" fillId="6" borderId="2" xfId="0" applyFont="1" applyFill="1" applyBorder="1" applyAlignment="1"/>
    <xf numFmtId="0" fontId="16" fillId="0" borderId="2" xfId="0" applyFont="1" applyBorder="1" applyAlignment="1"/>
    <xf numFmtId="0" fontId="17" fillId="0" borderId="2" xfId="0" applyFont="1" applyBorder="1" applyAlignment="1"/>
    <xf numFmtId="2" fontId="17" fillId="0" borderId="2" xfId="0" applyNumberFormat="1" applyFont="1" applyBorder="1" applyAlignment="1"/>
    <xf numFmtId="0" fontId="16" fillId="0" borderId="2" xfId="0" applyFont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6" borderId="2" xfId="0" applyFont="1" applyFill="1" applyBorder="1" applyAlignment="1">
      <alignment horizontal="center" vertical="top" wrapText="1"/>
    </xf>
    <xf numFmtId="2" fontId="18" fillId="6" borderId="2" xfId="0" applyNumberFormat="1" applyFont="1" applyFill="1" applyBorder="1" applyAlignment="1"/>
    <xf numFmtId="0" fontId="11" fillId="0" borderId="0" xfId="0" applyFont="1" applyAlignment="1">
      <alignment horizontal="left" vertical="center"/>
    </xf>
    <xf numFmtId="2" fontId="19" fillId="6" borderId="2" xfId="0" applyNumberFormat="1" applyFont="1" applyFill="1" applyBorder="1" applyAlignment="1"/>
    <xf numFmtId="0" fontId="18" fillId="6" borderId="2" xfId="0" applyFont="1" applyFill="1" applyBorder="1" applyAlignme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6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left"/>
    </xf>
    <xf numFmtId="2" fontId="1" fillId="6" borderId="9" xfId="0" applyNumberFormat="1" applyFont="1" applyFill="1" applyBorder="1" applyAlignment="1">
      <alignment horizontal="right"/>
    </xf>
    <xf numFmtId="2" fontId="19" fillId="6" borderId="9" xfId="0" applyNumberFormat="1" applyFont="1" applyFill="1" applyBorder="1" applyAlignment="1"/>
    <xf numFmtId="0" fontId="6" fillId="6" borderId="11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2" fontId="1" fillId="6" borderId="10" xfId="0" applyNumberFormat="1" applyFont="1" applyFill="1" applyBorder="1" applyAlignment="1"/>
    <xf numFmtId="2" fontId="1" fillId="6" borderId="10" xfId="0" applyNumberFormat="1" applyFont="1" applyFill="1" applyBorder="1" applyAlignment="1">
      <alignment horizontal="left"/>
    </xf>
    <xf numFmtId="2" fontId="1" fillId="6" borderId="10" xfId="0" applyNumberFormat="1" applyFont="1" applyFill="1" applyBorder="1" applyAlignment="1">
      <alignment horizontal="right"/>
    </xf>
    <xf numFmtId="2" fontId="18" fillId="6" borderId="10" xfId="0" applyNumberFormat="1" applyFont="1" applyFill="1" applyBorder="1" applyAlignment="1"/>
    <xf numFmtId="0" fontId="6" fillId="6" borderId="2" xfId="0" applyFont="1" applyFill="1" applyBorder="1" applyAlignment="1"/>
    <xf numFmtId="0" fontId="6" fillId="6" borderId="2" xfId="0" applyFont="1" applyFill="1" applyBorder="1" applyAlignment="1">
      <alignment horizontal="right"/>
    </xf>
    <xf numFmtId="0" fontId="6" fillId="6" borderId="2" xfId="0" applyFont="1" applyFill="1" applyBorder="1" applyAlignment="1">
      <alignment horizontal="left"/>
    </xf>
    <xf numFmtId="2" fontId="6" fillId="6" borderId="2" xfId="0" applyNumberFormat="1" applyFont="1" applyFill="1" applyBorder="1" applyAlignment="1"/>
    <xf numFmtId="2" fontId="6" fillId="6" borderId="2" xfId="0" applyNumberFormat="1" applyFont="1" applyFill="1" applyBorder="1" applyAlignment="1">
      <alignment horizontal="left"/>
    </xf>
    <xf numFmtId="2" fontId="6" fillId="6" borderId="2" xfId="0" applyNumberFormat="1" applyFont="1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0" fontId="1" fillId="6" borderId="1" xfId="0" applyFont="1" applyFill="1" applyBorder="1" applyAlignment="1">
      <alignment horizontal="left"/>
    </xf>
    <xf numFmtId="0" fontId="1" fillId="6" borderId="2" xfId="0" applyFont="1" applyFill="1" applyBorder="1" applyAlignment="1">
      <alignment wrapText="1"/>
    </xf>
    <xf numFmtId="0" fontId="19" fillId="6" borderId="2" xfId="0" applyFont="1" applyFill="1" applyBorder="1" applyAlignment="1"/>
    <xf numFmtId="0" fontId="13" fillId="6" borderId="2" xfId="0" applyFont="1" applyFill="1" applyBorder="1" applyAlignment="1">
      <alignment horizontal="right"/>
    </xf>
    <xf numFmtId="0" fontId="13" fillId="6" borderId="2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left"/>
    </xf>
    <xf numFmtId="2" fontId="13" fillId="6" borderId="2" xfId="0" applyNumberFormat="1" applyFont="1" applyFill="1" applyBorder="1" applyAlignment="1">
      <alignment horizontal="left"/>
    </xf>
    <xf numFmtId="2" fontId="8" fillId="6" borderId="2" xfId="0" applyNumberFormat="1" applyFont="1" applyFill="1" applyBorder="1" applyAlignment="1">
      <alignment horizontal="right"/>
    </xf>
    <xf numFmtId="2" fontId="20" fillId="6" borderId="2" xfId="0" applyNumberFormat="1" applyFont="1" applyFill="1" applyBorder="1" applyAlignment="1"/>
    <xf numFmtId="0" fontId="1" fillId="3" borderId="2" xfId="0" applyFont="1" applyFill="1" applyBorder="1" applyAlignment="1"/>
    <xf numFmtId="0" fontId="1" fillId="3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left"/>
    </xf>
    <xf numFmtId="2" fontId="1" fillId="3" borderId="2" xfId="0" applyNumberFormat="1" applyFont="1" applyFill="1" applyBorder="1" applyAlignment="1"/>
    <xf numFmtId="2" fontId="1" fillId="3" borderId="2" xfId="0" applyNumberFormat="1" applyFont="1" applyFill="1" applyBorder="1" applyAlignment="1">
      <alignment horizontal="left"/>
    </xf>
    <xf numFmtId="2" fontId="1" fillId="3" borderId="2" xfId="0" applyNumberFormat="1" applyFont="1" applyFill="1" applyBorder="1" applyAlignment="1">
      <alignment horizontal="right"/>
    </xf>
    <xf numFmtId="0" fontId="2" fillId="6" borderId="2" xfId="0" applyFont="1" applyFill="1" applyBorder="1" applyAlignment="1">
      <alignment horizontal="right"/>
    </xf>
    <xf numFmtId="0" fontId="2" fillId="6" borderId="2" xfId="0" applyFont="1" applyFill="1" applyBorder="1" applyAlignment="1">
      <alignment horizontal="left"/>
    </xf>
    <xf numFmtId="2" fontId="2" fillId="6" borderId="2" xfId="0" applyNumberFormat="1" applyFont="1" applyFill="1" applyBorder="1" applyAlignment="1"/>
    <xf numFmtId="2" fontId="2" fillId="6" borderId="2" xfId="0" applyNumberFormat="1" applyFont="1" applyFill="1" applyBorder="1" applyAlignment="1">
      <alignment horizontal="left"/>
    </xf>
    <xf numFmtId="0" fontId="21" fillId="6" borderId="2" xfId="0" applyFont="1" applyFill="1" applyBorder="1" applyAlignment="1">
      <alignment horizontal="right"/>
    </xf>
    <xf numFmtId="0" fontId="21" fillId="6" borderId="2" xfId="0" applyFont="1" applyFill="1" applyBorder="1" applyAlignment="1"/>
    <xf numFmtId="0" fontId="21" fillId="6" borderId="2" xfId="0" applyFont="1" applyFill="1" applyBorder="1" applyAlignment="1">
      <alignment horizontal="left"/>
    </xf>
    <xf numFmtId="2" fontId="21" fillId="6" borderId="2" xfId="0" applyNumberFormat="1" applyFont="1" applyFill="1" applyBorder="1" applyAlignment="1"/>
    <xf numFmtId="2" fontId="21" fillId="6" borderId="2" xfId="0" applyNumberFormat="1" applyFont="1" applyFill="1" applyBorder="1" applyAlignment="1">
      <alignment horizontal="left"/>
    </xf>
    <xf numFmtId="2" fontId="22" fillId="6" borderId="2" xfId="0" applyNumberFormat="1" applyFont="1" applyFill="1" applyBorder="1" applyAlignment="1"/>
    <xf numFmtId="0" fontId="2" fillId="6" borderId="16" xfId="0" applyFont="1" applyFill="1" applyBorder="1" applyAlignment="1"/>
    <xf numFmtId="0" fontId="18" fillId="6" borderId="2" xfId="0" applyFont="1" applyFill="1" applyBorder="1" applyAlignment="1">
      <alignment horizontal="center"/>
    </xf>
    <xf numFmtId="2" fontId="18" fillId="6" borderId="2" xfId="0" applyNumberFormat="1" applyFont="1" applyFill="1" applyBorder="1" applyAlignment="1">
      <alignment horizontal="right"/>
    </xf>
    <xf numFmtId="2" fontId="19" fillId="6" borderId="2" xfId="0" applyNumberFormat="1" applyFont="1" applyFill="1" applyBorder="1" applyAlignment="1">
      <alignment horizontal="right"/>
    </xf>
    <xf numFmtId="0" fontId="1" fillId="6" borderId="16" xfId="0" applyFont="1" applyFill="1" applyBorder="1" applyAlignment="1"/>
    <xf numFmtId="165" fontId="1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/>
    <xf numFmtId="0" fontId="6" fillId="0" borderId="2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right"/>
    </xf>
    <xf numFmtId="0" fontId="18" fillId="0" borderId="0" xfId="0" applyFont="1" applyAlignment="1"/>
    <xf numFmtId="0" fontId="10" fillId="0" borderId="0" xfId="0" applyFont="1" applyAlignment="1"/>
    <xf numFmtId="0" fontId="3" fillId="6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/>
    <xf numFmtId="2" fontId="3" fillId="6" borderId="2" xfId="0" applyNumberFormat="1" applyFont="1" applyFill="1" applyBorder="1" applyAlignment="1"/>
    <xf numFmtId="166" fontId="3" fillId="6" borderId="2" xfId="0" applyNumberFormat="1" applyFont="1" applyFill="1" applyBorder="1" applyAlignment="1"/>
    <xf numFmtId="0" fontId="23" fillId="0" borderId="0" xfId="0" applyFont="1" applyAlignment="1"/>
    <xf numFmtId="0" fontId="4" fillId="6" borderId="2" xfId="0" applyFont="1" applyFill="1" applyBorder="1" applyAlignment="1"/>
    <xf numFmtId="2" fontId="4" fillId="6" borderId="2" xfId="0" applyNumberFormat="1" applyFont="1" applyFill="1" applyBorder="1" applyAlignment="1"/>
    <xf numFmtId="2" fontId="1" fillId="6" borderId="6" xfId="0" applyNumberFormat="1" applyFont="1" applyFill="1" applyBorder="1" applyAlignment="1">
      <alignment horizontal="center" vertical="center"/>
    </xf>
    <xf numFmtId="0" fontId="7" fillId="0" borderId="8" xfId="0" applyFont="1" applyBorder="1"/>
    <xf numFmtId="0" fontId="4" fillId="0" borderId="0" xfId="0" applyFont="1" applyAlignment="1">
      <alignment horizontal="left" vertical="center"/>
    </xf>
    <xf numFmtId="0" fontId="0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6" borderId="3" xfId="0" applyFont="1" applyFill="1" applyBorder="1" applyAlignment="1">
      <alignment horizontal="left" vertical="center" wrapText="1"/>
    </xf>
    <xf numFmtId="0" fontId="7" fillId="0" borderId="4" xfId="0" applyFont="1" applyBorder="1"/>
    <xf numFmtId="0" fontId="7" fillId="0" borderId="5" xfId="0" applyFont="1" applyBorder="1"/>
    <xf numFmtId="0" fontId="7" fillId="0" borderId="7" xfId="0" applyFont="1" applyBorder="1"/>
    <xf numFmtId="164" fontId="1" fillId="6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6" borderId="6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" fillId="6" borderId="13" xfId="0" applyFont="1" applyFill="1" applyBorder="1" applyAlignment="1">
      <alignment horizontal="center" vertical="center" wrapText="1"/>
    </xf>
    <xf numFmtId="0" fontId="7" fillId="0" borderId="14" xfId="0" applyFont="1" applyBorder="1"/>
    <xf numFmtId="0" fontId="7" fillId="0" borderId="15" xfId="0" applyFont="1" applyBorder="1"/>
    <xf numFmtId="0" fontId="11" fillId="6" borderId="17" xfId="0" applyFont="1" applyFill="1" applyBorder="1" applyAlignment="1">
      <alignment horizontal="center" vertical="top" wrapText="1"/>
    </xf>
    <xf numFmtId="0" fontId="7" fillId="0" borderId="18" xfId="0" applyFont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tabSelected="1" topLeftCell="A2" workbookViewId="0">
      <selection activeCell="C5" sqref="C5:H5"/>
    </sheetView>
  </sheetViews>
  <sheetFormatPr defaultColWidth="12.5703125" defaultRowHeight="15" customHeight="1"/>
  <cols>
    <col min="1" max="2" width="6.140625" customWidth="1"/>
    <col min="3" max="3" width="52.42578125" customWidth="1"/>
    <col min="4" max="4" width="29.42578125" hidden="1" customWidth="1"/>
    <col min="5" max="5" width="11.7109375" hidden="1" customWidth="1"/>
    <col min="6" max="6" width="18.42578125" customWidth="1"/>
    <col min="7" max="7" width="9.140625" hidden="1" customWidth="1"/>
    <col min="8" max="8" width="19" hidden="1" customWidth="1"/>
    <col min="9" max="11" width="9.140625" hidden="1" customWidth="1"/>
    <col min="12" max="15" width="8" customWidth="1"/>
  </cols>
  <sheetData>
    <row r="1" spans="1:15" hidden="1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1"/>
      <c r="B2" s="1"/>
      <c r="C2" s="226"/>
      <c r="D2" s="219"/>
      <c r="E2" s="2"/>
      <c r="F2" s="226"/>
      <c r="G2" s="219"/>
      <c r="H2" s="219"/>
      <c r="I2" s="2"/>
      <c r="J2" s="2"/>
      <c r="K2" s="2"/>
      <c r="L2" s="2"/>
      <c r="M2" s="2"/>
      <c r="N2" s="2"/>
      <c r="O2" s="2"/>
    </row>
    <row r="3" spans="1:15" ht="15.75">
      <c r="A3" s="1"/>
      <c r="B3" s="3"/>
      <c r="C3" s="227" t="s">
        <v>0</v>
      </c>
      <c r="D3" s="219"/>
      <c r="E3" s="219"/>
      <c r="F3" s="219"/>
      <c r="G3" s="219"/>
      <c r="H3" s="219"/>
      <c r="I3" s="2"/>
      <c r="J3" s="2"/>
      <c r="K3" s="2"/>
      <c r="L3" s="2"/>
      <c r="M3" s="2"/>
      <c r="N3" s="2"/>
      <c r="O3" s="2"/>
    </row>
    <row r="4" spans="1:15" ht="15.75">
      <c r="A4" s="1"/>
      <c r="B4" s="3"/>
      <c r="C4" s="228" t="s">
        <v>1</v>
      </c>
      <c r="D4" s="219"/>
      <c r="E4" s="219"/>
      <c r="F4" s="219"/>
      <c r="G4" s="4"/>
      <c r="H4" s="4"/>
      <c r="I4" s="2"/>
      <c r="J4" s="2"/>
      <c r="K4" s="2"/>
      <c r="L4" s="2"/>
      <c r="M4" s="2"/>
      <c r="N4" s="2"/>
      <c r="O4" s="2"/>
    </row>
    <row r="5" spans="1:15" ht="15.75">
      <c r="A5" s="1"/>
      <c r="B5" s="3"/>
      <c r="C5" s="228" t="s">
        <v>656</v>
      </c>
      <c r="D5" s="219"/>
      <c r="E5" s="219"/>
      <c r="F5" s="219"/>
      <c r="G5" s="219"/>
      <c r="H5" s="219"/>
      <c r="I5" s="2"/>
      <c r="J5" s="2"/>
      <c r="K5" s="2"/>
      <c r="L5" s="2"/>
      <c r="M5" s="2"/>
      <c r="N5" s="2"/>
      <c r="O5" s="2"/>
    </row>
    <row r="6" spans="1:15" ht="15.75">
      <c r="A6" s="1"/>
      <c r="B6" s="3"/>
      <c r="C6" s="5"/>
      <c r="D6" s="5"/>
      <c r="E6" s="5"/>
      <c r="F6" s="5"/>
      <c r="G6" s="5"/>
      <c r="H6" s="5"/>
      <c r="I6" s="2"/>
      <c r="J6" s="2"/>
      <c r="K6" s="2"/>
      <c r="L6" s="2"/>
      <c r="M6" s="2"/>
      <c r="N6" s="2"/>
      <c r="O6" s="2"/>
    </row>
    <row r="7" spans="1:15" ht="15.75">
      <c r="A7" s="1"/>
      <c r="B7" s="3"/>
      <c r="C7" s="5"/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</row>
    <row r="8" spans="1:15" ht="18.75" customHeight="1">
      <c r="A8" s="1"/>
      <c r="B8" s="3"/>
      <c r="C8" s="6" t="s">
        <v>2</v>
      </c>
      <c r="D8" s="7"/>
      <c r="E8" s="7"/>
      <c r="F8" s="5"/>
      <c r="G8" s="5"/>
      <c r="H8" s="5"/>
      <c r="I8" s="2"/>
      <c r="J8" s="2"/>
      <c r="K8" s="8" t="s">
        <v>3</v>
      </c>
      <c r="L8" s="2"/>
      <c r="M8" s="2"/>
      <c r="N8" s="2"/>
      <c r="O8" s="2"/>
    </row>
    <row r="9" spans="1:15" ht="18.75" customHeight="1">
      <c r="A9" s="1"/>
      <c r="B9" s="3"/>
      <c r="C9" s="229" t="s">
        <v>4</v>
      </c>
      <c r="D9" s="219"/>
      <c r="E9" s="219"/>
      <c r="F9" s="5"/>
      <c r="G9" s="5"/>
      <c r="H9" s="5"/>
      <c r="I9" s="2"/>
      <c r="J9" s="2"/>
      <c r="K9" s="9" t="s">
        <v>5</v>
      </c>
      <c r="L9" s="2"/>
      <c r="M9" s="2"/>
      <c r="N9" s="2"/>
      <c r="O9" s="2"/>
    </row>
    <row r="10" spans="1:15" ht="18.75" customHeight="1">
      <c r="A10" s="1"/>
      <c r="B10" s="3"/>
      <c r="C10" s="10" t="s">
        <v>6</v>
      </c>
      <c r="D10" s="7"/>
      <c r="E10" s="7"/>
      <c r="F10" s="5"/>
      <c r="G10" s="5"/>
      <c r="H10" s="5"/>
      <c r="I10" s="2"/>
      <c r="J10" s="2"/>
      <c r="K10" s="11" t="s">
        <v>7</v>
      </c>
      <c r="L10" s="2"/>
      <c r="M10" s="2"/>
      <c r="N10" s="2"/>
      <c r="O10" s="2"/>
    </row>
    <row r="11" spans="1:15" ht="15.75">
      <c r="A11" s="1"/>
      <c r="B11" s="3"/>
      <c r="C11" s="5"/>
      <c r="D11" s="5"/>
      <c r="E11" s="5"/>
      <c r="F11" s="5"/>
      <c r="G11" s="5"/>
      <c r="H11" s="5"/>
      <c r="I11" s="2"/>
      <c r="J11" s="2"/>
      <c r="K11" s="2"/>
      <c r="L11" s="2"/>
      <c r="M11" s="2"/>
      <c r="N11" s="2"/>
      <c r="O11" s="2"/>
    </row>
    <row r="12" spans="1:15" ht="87.75" customHeight="1">
      <c r="A12" s="1"/>
      <c r="B12" s="12" t="s">
        <v>8</v>
      </c>
      <c r="C12" s="13" t="s">
        <v>9</v>
      </c>
      <c r="D12" s="13" t="s">
        <v>10</v>
      </c>
      <c r="E12" s="14" t="s">
        <v>11</v>
      </c>
      <c r="F12" s="14" t="s">
        <v>12</v>
      </c>
      <c r="G12" s="15" t="s">
        <v>13</v>
      </c>
      <c r="H12" s="15" t="s">
        <v>14</v>
      </c>
      <c r="I12" s="15" t="s">
        <v>15</v>
      </c>
      <c r="J12" s="15" t="s">
        <v>15</v>
      </c>
      <c r="K12" s="1"/>
      <c r="L12" s="1"/>
      <c r="M12" s="1"/>
      <c r="N12" s="1"/>
      <c r="O12" s="1"/>
    </row>
    <row r="13" spans="1:15" ht="13.5" hidden="1" customHeight="1">
      <c r="A13" s="1"/>
      <c r="B13" s="16"/>
      <c r="C13" s="17"/>
      <c r="D13" s="17"/>
      <c r="E13" s="15"/>
      <c r="F13" s="18"/>
      <c r="G13" s="19"/>
      <c r="H13" s="18">
        <v>0.2</v>
      </c>
      <c r="I13" s="19"/>
      <c r="J13" s="19"/>
      <c r="K13" s="2"/>
      <c r="L13" s="2"/>
      <c r="M13" s="2"/>
      <c r="N13" s="2"/>
      <c r="O13" s="2"/>
    </row>
    <row r="14" spans="1:15" hidden="1">
      <c r="A14" s="1"/>
      <c r="B14" s="16"/>
      <c r="C14" s="17">
        <v>1</v>
      </c>
      <c r="D14" s="17"/>
      <c r="E14" s="17">
        <v>2</v>
      </c>
      <c r="F14" s="17"/>
      <c r="G14" s="17">
        <v>11</v>
      </c>
      <c r="H14" s="17">
        <v>12</v>
      </c>
      <c r="I14" s="17">
        <v>13</v>
      </c>
      <c r="J14" s="17">
        <v>13</v>
      </c>
      <c r="K14" s="2"/>
      <c r="L14" s="2"/>
      <c r="M14" s="2"/>
      <c r="N14" s="2"/>
      <c r="O14" s="2"/>
    </row>
    <row r="15" spans="1:15" ht="30" hidden="1" customHeight="1">
      <c r="A15" s="1"/>
      <c r="B15" s="16"/>
      <c r="C15" s="17"/>
      <c r="D15" s="17"/>
      <c r="E15" s="17"/>
      <c r="F15" s="17"/>
      <c r="G15" s="17"/>
      <c r="H15" s="20" t="s">
        <v>16</v>
      </c>
      <c r="I15" s="17"/>
      <c r="J15" s="17"/>
      <c r="K15" s="2"/>
      <c r="L15" s="2"/>
      <c r="M15" s="2"/>
      <c r="N15" s="2"/>
      <c r="O15" s="2"/>
    </row>
    <row r="16" spans="1:15" ht="30" hidden="1" customHeight="1">
      <c r="A16" s="21"/>
      <c r="B16" s="22">
        <v>1</v>
      </c>
      <c r="C16" s="23" t="s">
        <v>17</v>
      </c>
      <c r="D16" s="24" t="s">
        <v>18</v>
      </c>
      <c r="E16" s="15">
        <v>10</v>
      </c>
      <c r="F16" s="25"/>
      <c r="G16" s="25" t="e">
        <f t="shared" ref="G16:G17" si="0">ROUND(#REF!+#REF!+#REF!+#REF!+#REF!+#REF!,2)</f>
        <v>#REF!</v>
      </c>
      <c r="H16" s="25" t="e">
        <f t="shared" ref="H16:H17" si="1">G16+G16*$H$13</f>
        <v>#REF!</v>
      </c>
      <c r="I16" s="25" t="e">
        <f t="shared" ref="I16:I17" si="2">ROUNDUP(#REF!+#REF!+#REF!+#REF!+#REF!+#REF!,1)</f>
        <v>#REF!</v>
      </c>
      <c r="J16" s="25" t="e">
        <f t="shared" ref="J16:J17" si="3">ROUNDUP(H16,1)</f>
        <v>#REF!</v>
      </c>
      <c r="K16" s="8" t="s">
        <v>3</v>
      </c>
      <c r="L16" s="26"/>
      <c r="M16" s="26"/>
      <c r="N16" s="26"/>
      <c r="O16" s="26"/>
    </row>
    <row r="17" spans="1:15" ht="47.25" customHeight="1">
      <c r="A17" s="1"/>
      <c r="B17" s="16">
        <v>1</v>
      </c>
      <c r="C17" s="24" t="s">
        <v>19</v>
      </c>
      <c r="D17" s="24" t="s">
        <v>20</v>
      </c>
      <c r="E17" s="15">
        <v>10</v>
      </c>
      <c r="F17" s="27">
        <v>36</v>
      </c>
      <c r="G17" s="25" t="e">
        <f t="shared" si="0"/>
        <v>#REF!</v>
      </c>
      <c r="H17" s="25" t="e">
        <f t="shared" si="1"/>
        <v>#REF!</v>
      </c>
      <c r="I17" s="25" t="e">
        <f t="shared" si="2"/>
        <v>#REF!</v>
      </c>
      <c r="J17" s="25" t="e">
        <f t="shared" si="3"/>
        <v>#REF!</v>
      </c>
      <c r="K17" s="9" t="s">
        <v>5</v>
      </c>
      <c r="L17" s="26"/>
      <c r="M17" s="26"/>
      <c r="N17" s="26"/>
      <c r="O17" s="26"/>
    </row>
    <row r="18" spans="1:15">
      <c r="A18" s="1"/>
      <c r="B18" s="16"/>
      <c r="C18" s="221" t="s">
        <v>21</v>
      </c>
      <c r="D18" s="222"/>
      <c r="E18" s="222"/>
      <c r="F18" s="223"/>
      <c r="G18" s="25"/>
      <c r="H18" s="25"/>
      <c r="I18" s="25"/>
      <c r="J18" s="25"/>
      <c r="K18" s="9"/>
      <c r="L18" s="26"/>
      <c r="M18" s="26"/>
      <c r="N18" s="26"/>
      <c r="O18" s="26"/>
    </row>
    <row r="19" spans="1:15">
      <c r="A19" s="1"/>
      <c r="B19" s="220">
        <v>2</v>
      </c>
      <c r="C19" s="24" t="s">
        <v>22</v>
      </c>
      <c r="D19" s="24" t="s">
        <v>23</v>
      </c>
      <c r="E19" s="15">
        <v>60</v>
      </c>
      <c r="F19" s="27">
        <v>683</v>
      </c>
      <c r="G19" s="25" t="e">
        <f t="shared" ref="G19:G21" si="4">ROUND(#REF!+#REF!+#REF!+#REF!+#REF!+#REF!+#REF!+#REF!,2)</f>
        <v>#REF!</v>
      </c>
      <c r="H19" s="25" t="e">
        <f t="shared" ref="H19:H21" si="5">G19+G19*$H$13</f>
        <v>#REF!</v>
      </c>
      <c r="I19" s="25" t="e">
        <f t="shared" ref="I19:I21" si="6">ROUNDUP(#REF!+#REF!+#REF!+#REF!+#REF!+#REF!,1)</f>
        <v>#REF!</v>
      </c>
      <c r="J19" s="25" t="e">
        <f t="shared" ref="J19:J21" si="7">ROUNDUP(H19,1)</f>
        <v>#REF!</v>
      </c>
      <c r="K19" s="11" t="s">
        <v>7</v>
      </c>
      <c r="L19" s="26"/>
      <c r="M19" s="26"/>
      <c r="N19" s="26"/>
      <c r="O19" s="26"/>
    </row>
    <row r="20" spans="1:15">
      <c r="A20" s="1"/>
      <c r="B20" s="224"/>
      <c r="C20" s="24" t="s">
        <v>24</v>
      </c>
      <c r="D20" s="24" t="s">
        <v>25</v>
      </c>
      <c r="E20" s="15">
        <v>60</v>
      </c>
      <c r="F20" s="27">
        <v>612</v>
      </c>
      <c r="G20" s="25" t="e">
        <f t="shared" si="4"/>
        <v>#REF!</v>
      </c>
      <c r="H20" s="25" t="e">
        <f t="shared" si="5"/>
        <v>#REF!</v>
      </c>
      <c r="I20" s="25" t="e">
        <f t="shared" si="6"/>
        <v>#REF!</v>
      </c>
      <c r="J20" s="25" t="e">
        <f t="shared" si="7"/>
        <v>#REF!</v>
      </c>
      <c r="K20" s="28" t="e">
        <f>(J19+J20+J21)/3</f>
        <v>#REF!</v>
      </c>
      <c r="L20" s="26"/>
      <c r="M20" s="26"/>
      <c r="N20" s="26"/>
      <c r="O20" s="26"/>
    </row>
    <row r="21" spans="1:15" ht="18" customHeight="1">
      <c r="A21" s="1"/>
      <c r="B21" s="224"/>
      <c r="C21" s="24" t="s">
        <v>26</v>
      </c>
      <c r="D21" s="24" t="s">
        <v>27</v>
      </c>
      <c r="E21" s="15">
        <v>60</v>
      </c>
      <c r="F21" s="27">
        <v>829</v>
      </c>
      <c r="G21" s="25" t="e">
        <f t="shared" si="4"/>
        <v>#REF!</v>
      </c>
      <c r="H21" s="25" t="e">
        <f t="shared" si="5"/>
        <v>#REF!</v>
      </c>
      <c r="I21" s="25" t="e">
        <f t="shared" si="6"/>
        <v>#REF!</v>
      </c>
      <c r="J21" s="25" t="e">
        <f t="shared" si="7"/>
        <v>#REF!</v>
      </c>
      <c r="K21" s="26"/>
      <c r="L21" s="26"/>
      <c r="M21" s="26"/>
      <c r="N21" s="26"/>
      <c r="O21" s="26"/>
    </row>
    <row r="22" spans="1:15" ht="15.75" customHeight="1">
      <c r="A22" s="1"/>
      <c r="B22" s="224"/>
      <c r="C22" s="221" t="s">
        <v>28</v>
      </c>
      <c r="D22" s="222"/>
      <c r="E22" s="222"/>
      <c r="F22" s="223"/>
      <c r="G22" s="25"/>
      <c r="H22" s="25"/>
      <c r="I22" s="25"/>
      <c r="J22" s="25"/>
      <c r="K22" s="26"/>
      <c r="L22" s="26"/>
      <c r="M22" s="26"/>
      <c r="N22" s="26"/>
      <c r="O22" s="26"/>
    </row>
    <row r="23" spans="1:15" ht="15.75" customHeight="1">
      <c r="A23" s="1"/>
      <c r="B23" s="224"/>
      <c r="C23" s="24" t="s">
        <v>22</v>
      </c>
      <c r="D23" s="24" t="s">
        <v>23</v>
      </c>
      <c r="E23" s="15">
        <v>60</v>
      </c>
      <c r="F23" s="27">
        <v>1403</v>
      </c>
      <c r="G23" s="25" t="e">
        <f t="shared" ref="G23:G27" si="8">ROUND(#REF!+#REF!+#REF!+#REF!+#REF!+#REF!,2)</f>
        <v>#REF!</v>
      </c>
      <c r="H23" s="25" t="e">
        <f t="shared" ref="H23:H27" si="9">G23+G23*$H$13</f>
        <v>#REF!</v>
      </c>
      <c r="I23" s="25" t="e">
        <f t="shared" ref="I23:I27" si="10">ROUNDUP(#REF!+#REF!+#REF!+#REF!+#REF!+#REF!,1)</f>
        <v>#REF!</v>
      </c>
      <c r="J23" s="25" t="e">
        <f t="shared" ref="J23:J27" si="11">ROUNDUP(H23,1)</f>
        <v>#REF!</v>
      </c>
      <c r="K23" s="26"/>
      <c r="L23" s="26"/>
      <c r="M23" s="26"/>
      <c r="N23" s="26"/>
      <c r="O23" s="26"/>
    </row>
    <row r="24" spans="1:15" ht="15.75" customHeight="1">
      <c r="A24" s="1"/>
      <c r="B24" s="224"/>
      <c r="C24" s="24" t="s">
        <v>24</v>
      </c>
      <c r="D24" s="24" t="s">
        <v>25</v>
      </c>
      <c r="E24" s="15">
        <v>60</v>
      </c>
      <c r="F24" s="27">
        <v>1262</v>
      </c>
      <c r="G24" s="25" t="e">
        <f t="shared" si="8"/>
        <v>#REF!</v>
      </c>
      <c r="H24" s="25" t="e">
        <f t="shared" si="9"/>
        <v>#REF!</v>
      </c>
      <c r="I24" s="25" t="e">
        <f t="shared" si="10"/>
        <v>#REF!</v>
      </c>
      <c r="J24" s="25" t="e">
        <f t="shared" si="11"/>
        <v>#REF!</v>
      </c>
      <c r="K24" s="28" t="e">
        <f>(J23+J24+J25)/3</f>
        <v>#REF!</v>
      </c>
      <c r="L24" s="26"/>
      <c r="M24" s="26"/>
      <c r="N24" s="26"/>
      <c r="O24" s="26"/>
    </row>
    <row r="25" spans="1:15" ht="15.75" customHeight="1">
      <c r="A25" s="1"/>
      <c r="B25" s="217"/>
      <c r="C25" s="24" t="s">
        <v>26</v>
      </c>
      <c r="D25" s="24" t="s">
        <v>27</v>
      </c>
      <c r="E25" s="15">
        <v>60</v>
      </c>
      <c r="F25" s="27">
        <v>1696</v>
      </c>
      <c r="G25" s="25" t="e">
        <f t="shared" si="8"/>
        <v>#REF!</v>
      </c>
      <c r="H25" s="25" t="e">
        <f t="shared" si="9"/>
        <v>#REF!</v>
      </c>
      <c r="I25" s="25" t="e">
        <f t="shared" si="10"/>
        <v>#REF!</v>
      </c>
      <c r="J25" s="25" t="e">
        <f t="shared" si="11"/>
        <v>#REF!</v>
      </c>
      <c r="K25" s="26"/>
      <c r="L25" s="26"/>
      <c r="M25" s="26"/>
      <c r="N25" s="26"/>
      <c r="O25" s="26"/>
    </row>
    <row r="26" spans="1:15" ht="28.5" customHeight="1">
      <c r="A26" s="1"/>
      <c r="B26" s="220">
        <v>3</v>
      </c>
      <c r="C26" s="29" t="s">
        <v>29</v>
      </c>
      <c r="D26" s="30" t="s">
        <v>30</v>
      </c>
      <c r="E26" s="17">
        <v>60</v>
      </c>
      <c r="F26" s="27">
        <v>318</v>
      </c>
      <c r="G26" s="31" t="e">
        <f t="shared" si="8"/>
        <v>#REF!</v>
      </c>
      <c r="H26" s="31" t="e">
        <f t="shared" si="9"/>
        <v>#REF!</v>
      </c>
      <c r="I26" s="31" t="e">
        <f t="shared" si="10"/>
        <v>#REF!</v>
      </c>
      <c r="J26" s="31" t="e">
        <f t="shared" si="11"/>
        <v>#REF!</v>
      </c>
      <c r="K26" s="2"/>
      <c r="L26" s="2"/>
      <c r="M26" s="2"/>
      <c r="N26" s="2"/>
      <c r="O26" s="2"/>
    </row>
    <row r="27" spans="1:15" ht="28.5" customHeight="1">
      <c r="A27" s="1"/>
      <c r="B27" s="217"/>
      <c r="C27" s="29" t="s">
        <v>31</v>
      </c>
      <c r="D27" s="30" t="s">
        <v>32</v>
      </c>
      <c r="E27" s="17">
        <v>60</v>
      </c>
      <c r="F27" s="27">
        <v>247</v>
      </c>
      <c r="G27" s="31" t="e">
        <f t="shared" si="8"/>
        <v>#REF!</v>
      </c>
      <c r="H27" s="31" t="e">
        <f t="shared" si="9"/>
        <v>#REF!</v>
      </c>
      <c r="I27" s="31" t="e">
        <f t="shared" si="10"/>
        <v>#REF!</v>
      </c>
      <c r="J27" s="31" t="e">
        <f t="shared" si="11"/>
        <v>#REF!</v>
      </c>
      <c r="K27" s="32" t="e">
        <f>(J26+J27)/2</f>
        <v>#REF!</v>
      </c>
      <c r="L27" s="2"/>
      <c r="M27" s="2"/>
      <c r="N27" s="2"/>
      <c r="O27" s="2"/>
    </row>
    <row r="28" spans="1:15" ht="33" customHeight="1">
      <c r="A28" s="1"/>
      <c r="B28" s="16"/>
      <c r="C28" s="221" t="s">
        <v>33</v>
      </c>
      <c r="D28" s="222"/>
      <c r="E28" s="222"/>
      <c r="F28" s="223"/>
      <c r="G28" s="31"/>
      <c r="H28" s="31"/>
      <c r="I28" s="31"/>
      <c r="J28" s="31"/>
      <c r="K28" s="32"/>
      <c r="L28" s="2"/>
      <c r="M28" s="2"/>
      <c r="N28" s="2"/>
      <c r="O28" s="2"/>
    </row>
    <row r="29" spans="1:15" ht="15.75" customHeight="1">
      <c r="A29" s="1"/>
      <c r="B29" s="220">
        <v>4</v>
      </c>
      <c r="C29" s="24" t="s">
        <v>34</v>
      </c>
      <c r="D29" s="24" t="s">
        <v>34</v>
      </c>
      <c r="E29" s="15">
        <v>40</v>
      </c>
      <c r="F29" s="27">
        <v>254</v>
      </c>
      <c r="G29" s="25" t="e">
        <f t="shared" ref="G29:G33" si="12">ROUND(#REF!+#REF!+#REF!+#REF!+#REF!+#REF!,2)</f>
        <v>#REF!</v>
      </c>
      <c r="H29" s="25" t="e">
        <f t="shared" ref="H29:H33" si="13">G29+G29*$H$13</f>
        <v>#REF!</v>
      </c>
      <c r="I29" s="25" t="e">
        <f t="shared" ref="I29:I33" si="14">ROUNDUP(#REF!+#REF!+#REF!+#REF!+#REF!+#REF!,1)</f>
        <v>#REF!</v>
      </c>
      <c r="J29" s="25" t="e">
        <f t="shared" ref="J29:J33" si="15">ROUNDUP(H29,1)</f>
        <v>#REF!</v>
      </c>
      <c r="K29" s="26"/>
      <c r="L29" s="26"/>
      <c r="M29" s="26"/>
      <c r="N29" s="26"/>
      <c r="O29" s="26"/>
    </row>
    <row r="30" spans="1:15" ht="15.75" customHeight="1">
      <c r="A30" s="1"/>
      <c r="B30" s="224"/>
      <c r="C30" s="24" t="s">
        <v>35</v>
      </c>
      <c r="D30" s="24" t="s">
        <v>35</v>
      </c>
      <c r="E30" s="15">
        <v>30</v>
      </c>
      <c r="F30" s="27">
        <v>191</v>
      </c>
      <c r="G30" s="25" t="e">
        <f t="shared" si="12"/>
        <v>#REF!</v>
      </c>
      <c r="H30" s="25" t="e">
        <f t="shared" si="13"/>
        <v>#REF!</v>
      </c>
      <c r="I30" s="25" t="e">
        <f t="shared" si="14"/>
        <v>#REF!</v>
      </c>
      <c r="J30" s="25" t="e">
        <f t="shared" si="15"/>
        <v>#REF!</v>
      </c>
      <c r="K30" s="26"/>
      <c r="L30" s="26"/>
      <c r="M30" s="26"/>
      <c r="N30" s="26"/>
      <c r="O30" s="26"/>
    </row>
    <row r="31" spans="1:15" ht="15.75" customHeight="1">
      <c r="A31" s="1"/>
      <c r="B31" s="224"/>
      <c r="C31" s="24" t="s">
        <v>36</v>
      </c>
      <c r="D31" s="24" t="s">
        <v>36</v>
      </c>
      <c r="E31" s="15">
        <v>30</v>
      </c>
      <c r="F31" s="27">
        <v>194</v>
      </c>
      <c r="G31" s="25" t="e">
        <f t="shared" si="12"/>
        <v>#REF!</v>
      </c>
      <c r="H31" s="25" t="e">
        <f t="shared" si="13"/>
        <v>#REF!</v>
      </c>
      <c r="I31" s="25" t="e">
        <f t="shared" si="14"/>
        <v>#REF!</v>
      </c>
      <c r="J31" s="25" t="e">
        <f t="shared" si="15"/>
        <v>#REF!</v>
      </c>
      <c r="K31" s="26"/>
      <c r="L31" s="26"/>
      <c r="M31" s="26"/>
      <c r="N31" s="26"/>
      <c r="O31" s="26"/>
    </row>
    <row r="32" spans="1:15" ht="15.75" customHeight="1">
      <c r="A32" s="1"/>
      <c r="B32" s="224"/>
      <c r="C32" s="24" t="s">
        <v>37</v>
      </c>
      <c r="D32" s="24" t="s">
        <v>37</v>
      </c>
      <c r="E32" s="15">
        <v>20</v>
      </c>
      <c r="F32" s="27">
        <v>138</v>
      </c>
      <c r="G32" s="25" t="e">
        <f t="shared" si="12"/>
        <v>#REF!</v>
      </c>
      <c r="H32" s="25" t="e">
        <f t="shared" si="13"/>
        <v>#REF!</v>
      </c>
      <c r="I32" s="25" t="e">
        <f t="shared" si="14"/>
        <v>#REF!</v>
      </c>
      <c r="J32" s="25" t="e">
        <f t="shared" si="15"/>
        <v>#REF!</v>
      </c>
      <c r="K32" s="26"/>
      <c r="L32" s="26"/>
      <c r="M32" s="26"/>
      <c r="N32" s="26"/>
      <c r="O32" s="26"/>
    </row>
    <row r="33" spans="1:15" ht="14.25" customHeight="1">
      <c r="A33" s="1"/>
      <c r="B33" s="224"/>
      <c r="C33" s="24" t="s">
        <v>38</v>
      </c>
      <c r="D33" s="24" t="s">
        <v>38</v>
      </c>
      <c r="E33" s="15">
        <v>20</v>
      </c>
      <c r="F33" s="27">
        <v>150</v>
      </c>
      <c r="G33" s="25" t="e">
        <f t="shared" si="12"/>
        <v>#REF!</v>
      </c>
      <c r="H33" s="25" t="e">
        <f t="shared" si="13"/>
        <v>#REF!</v>
      </c>
      <c r="I33" s="25" t="e">
        <f t="shared" si="14"/>
        <v>#REF!</v>
      </c>
      <c r="J33" s="25" t="e">
        <f t="shared" si="15"/>
        <v>#REF!</v>
      </c>
      <c r="K33" s="26"/>
      <c r="L33" s="26"/>
      <c r="M33" s="26"/>
      <c r="N33" s="26"/>
      <c r="O33" s="26"/>
    </row>
    <row r="34" spans="1:15" ht="15.75" customHeight="1">
      <c r="A34" s="1"/>
      <c r="B34" s="224"/>
      <c r="C34" s="221" t="s">
        <v>39</v>
      </c>
      <c r="D34" s="222"/>
      <c r="E34" s="222"/>
      <c r="F34" s="223"/>
      <c r="G34" s="25"/>
      <c r="H34" s="25"/>
      <c r="I34" s="25"/>
      <c r="J34" s="25"/>
      <c r="K34" s="26"/>
      <c r="L34" s="26"/>
      <c r="M34" s="26"/>
      <c r="N34" s="26"/>
      <c r="O34" s="26"/>
    </row>
    <row r="35" spans="1:15" ht="15.75" customHeight="1">
      <c r="A35" s="1"/>
      <c r="B35" s="224"/>
      <c r="C35" s="24" t="s">
        <v>34</v>
      </c>
      <c r="D35" s="24" t="s">
        <v>34</v>
      </c>
      <c r="E35" s="15">
        <v>60</v>
      </c>
      <c r="F35" s="27">
        <v>697</v>
      </c>
      <c r="G35" s="25" t="e">
        <f t="shared" ref="G35:G51" si="16">ROUND(#REF!+#REF!+#REF!+#REF!+#REF!+#REF!,2)</f>
        <v>#REF!</v>
      </c>
      <c r="H35" s="25" t="e">
        <f t="shared" ref="H35:H45" si="17">G35+G35*$H$13</f>
        <v>#REF!</v>
      </c>
      <c r="I35" s="25" t="e">
        <f t="shared" ref="I35:I51" si="18">ROUNDUP(#REF!+#REF!+#REF!+#REF!+#REF!+#REF!,1)</f>
        <v>#REF!</v>
      </c>
      <c r="J35" s="25" t="e">
        <f t="shared" ref="J35:J51" si="19">ROUNDUP(H35,1)</f>
        <v>#REF!</v>
      </c>
      <c r="K35" s="26"/>
      <c r="L35" s="26"/>
      <c r="M35" s="26"/>
      <c r="N35" s="26"/>
      <c r="O35" s="26"/>
    </row>
    <row r="36" spans="1:15" ht="15.75" customHeight="1">
      <c r="A36" s="1"/>
      <c r="B36" s="224"/>
      <c r="C36" s="24" t="s">
        <v>40</v>
      </c>
      <c r="D36" s="24" t="s">
        <v>40</v>
      </c>
      <c r="E36" s="15">
        <v>60</v>
      </c>
      <c r="F36" s="27">
        <v>675</v>
      </c>
      <c r="G36" s="25" t="e">
        <f t="shared" si="16"/>
        <v>#REF!</v>
      </c>
      <c r="H36" s="25" t="e">
        <f t="shared" si="17"/>
        <v>#REF!</v>
      </c>
      <c r="I36" s="25" t="e">
        <f t="shared" si="18"/>
        <v>#REF!</v>
      </c>
      <c r="J36" s="25" t="e">
        <f t="shared" si="19"/>
        <v>#REF!</v>
      </c>
      <c r="K36" s="26"/>
      <c r="L36" s="26"/>
      <c r="M36" s="26"/>
      <c r="N36" s="26"/>
      <c r="O36" s="26"/>
    </row>
    <row r="37" spans="1:15" ht="15.75" customHeight="1">
      <c r="A37" s="1"/>
      <c r="B37" s="224"/>
      <c r="C37" s="24" t="s">
        <v>36</v>
      </c>
      <c r="D37" s="24" t="s">
        <v>36</v>
      </c>
      <c r="E37" s="15">
        <v>60</v>
      </c>
      <c r="F37" s="27">
        <v>678</v>
      </c>
      <c r="G37" s="25" t="e">
        <f t="shared" si="16"/>
        <v>#REF!</v>
      </c>
      <c r="H37" s="25" t="e">
        <f t="shared" si="17"/>
        <v>#REF!</v>
      </c>
      <c r="I37" s="25" t="e">
        <f t="shared" si="18"/>
        <v>#REF!</v>
      </c>
      <c r="J37" s="25" t="e">
        <f t="shared" si="19"/>
        <v>#REF!</v>
      </c>
      <c r="K37" s="26"/>
      <c r="L37" s="26"/>
      <c r="M37" s="26"/>
      <c r="N37" s="26"/>
      <c r="O37" s="26"/>
    </row>
    <row r="38" spans="1:15" ht="15.75" customHeight="1">
      <c r="A38" s="1"/>
      <c r="B38" s="224"/>
      <c r="C38" s="24" t="s">
        <v>37</v>
      </c>
      <c r="D38" s="24" t="s">
        <v>37</v>
      </c>
      <c r="E38" s="15">
        <v>60</v>
      </c>
      <c r="F38" s="27">
        <v>664</v>
      </c>
      <c r="G38" s="25" t="e">
        <f t="shared" si="16"/>
        <v>#REF!</v>
      </c>
      <c r="H38" s="25" t="e">
        <f t="shared" si="17"/>
        <v>#REF!</v>
      </c>
      <c r="I38" s="25" t="e">
        <f t="shared" si="18"/>
        <v>#REF!</v>
      </c>
      <c r="J38" s="25" t="e">
        <f t="shared" si="19"/>
        <v>#REF!</v>
      </c>
      <c r="K38" s="26"/>
      <c r="L38" s="26"/>
      <c r="M38" s="26"/>
      <c r="N38" s="26"/>
      <c r="O38" s="26"/>
    </row>
    <row r="39" spans="1:15" ht="15.75" customHeight="1">
      <c r="A39" s="1"/>
      <c r="B39" s="217"/>
      <c r="C39" s="24" t="s">
        <v>38</v>
      </c>
      <c r="D39" s="24" t="s">
        <v>38</v>
      </c>
      <c r="E39" s="15">
        <v>60</v>
      </c>
      <c r="F39" s="27">
        <v>675</v>
      </c>
      <c r="G39" s="25" t="e">
        <f t="shared" si="16"/>
        <v>#REF!</v>
      </c>
      <c r="H39" s="25" t="e">
        <f t="shared" si="17"/>
        <v>#REF!</v>
      </c>
      <c r="I39" s="25" t="e">
        <f t="shared" si="18"/>
        <v>#REF!</v>
      </c>
      <c r="J39" s="25" t="e">
        <f t="shared" si="19"/>
        <v>#REF!</v>
      </c>
      <c r="K39" s="26"/>
      <c r="L39" s="26"/>
      <c r="M39" s="26"/>
      <c r="N39" s="26"/>
      <c r="O39" s="26"/>
    </row>
    <row r="40" spans="1:15" ht="28.5" hidden="1" customHeight="1">
      <c r="A40" s="1"/>
      <c r="B40" s="16">
        <v>4</v>
      </c>
      <c r="C40" s="24" t="s">
        <v>41</v>
      </c>
      <c r="D40" s="24"/>
      <c r="E40" s="15"/>
      <c r="F40" s="33" t="e">
        <f>ROUND(#REF!,0)</f>
        <v>#REF!</v>
      </c>
      <c r="G40" s="25" t="e">
        <f t="shared" si="16"/>
        <v>#REF!</v>
      </c>
      <c r="H40" s="25" t="e">
        <f t="shared" si="17"/>
        <v>#REF!</v>
      </c>
      <c r="I40" s="25" t="e">
        <f t="shared" si="18"/>
        <v>#REF!</v>
      </c>
      <c r="J40" s="25" t="e">
        <f t="shared" si="19"/>
        <v>#REF!</v>
      </c>
      <c r="K40" s="26"/>
      <c r="L40" s="26"/>
      <c r="M40" s="26"/>
      <c r="N40" s="26"/>
      <c r="O40" s="26"/>
    </row>
    <row r="41" spans="1:15" ht="28.5" customHeight="1">
      <c r="A41" s="1"/>
      <c r="B41" s="16">
        <v>5</v>
      </c>
      <c r="C41" s="24" t="s">
        <v>42</v>
      </c>
      <c r="D41" s="24" t="s">
        <v>43</v>
      </c>
      <c r="E41" s="15">
        <v>60</v>
      </c>
      <c r="F41" s="27">
        <v>320</v>
      </c>
      <c r="G41" s="25" t="e">
        <f t="shared" si="16"/>
        <v>#REF!</v>
      </c>
      <c r="H41" s="25" t="e">
        <f t="shared" si="17"/>
        <v>#REF!</v>
      </c>
      <c r="I41" s="25" t="e">
        <f t="shared" si="18"/>
        <v>#REF!</v>
      </c>
      <c r="J41" s="25" t="e">
        <f t="shared" si="19"/>
        <v>#REF!</v>
      </c>
      <c r="K41" s="26"/>
      <c r="L41" s="26"/>
      <c r="M41" s="26"/>
      <c r="N41" s="26"/>
      <c r="O41" s="26"/>
    </row>
    <row r="42" spans="1:15" ht="59.25" customHeight="1">
      <c r="A42" s="1"/>
      <c r="B42" s="16">
        <v>6</v>
      </c>
      <c r="C42" s="24" t="s">
        <v>44</v>
      </c>
      <c r="D42" s="30" t="s">
        <v>32</v>
      </c>
      <c r="E42" s="15">
        <v>40</v>
      </c>
      <c r="F42" s="27">
        <v>179</v>
      </c>
      <c r="G42" s="25" t="e">
        <f t="shared" si="16"/>
        <v>#REF!</v>
      </c>
      <c r="H42" s="25" t="e">
        <f t="shared" si="17"/>
        <v>#REF!</v>
      </c>
      <c r="I42" s="25" t="e">
        <f t="shared" si="18"/>
        <v>#REF!</v>
      </c>
      <c r="J42" s="25" t="e">
        <f t="shared" si="19"/>
        <v>#REF!</v>
      </c>
      <c r="K42" s="26"/>
      <c r="L42" s="26"/>
      <c r="M42" s="26"/>
      <c r="N42" s="26"/>
      <c r="O42" s="26"/>
    </row>
    <row r="43" spans="1:15" ht="13.5" hidden="1" customHeight="1">
      <c r="A43" s="1"/>
      <c r="B43" s="16">
        <v>7</v>
      </c>
      <c r="C43" s="24" t="s">
        <v>45</v>
      </c>
      <c r="D43" s="24"/>
      <c r="E43" s="15"/>
      <c r="F43" s="33" t="e">
        <f t="shared" ref="F43:F44" si="20">ROUND(#REF!,0)</f>
        <v>#REF!</v>
      </c>
      <c r="G43" s="25" t="e">
        <f t="shared" si="16"/>
        <v>#REF!</v>
      </c>
      <c r="H43" s="25" t="e">
        <f t="shared" si="17"/>
        <v>#REF!</v>
      </c>
      <c r="I43" s="25" t="e">
        <f t="shared" si="18"/>
        <v>#REF!</v>
      </c>
      <c r="J43" s="25" t="e">
        <f t="shared" si="19"/>
        <v>#REF!</v>
      </c>
      <c r="K43" s="26"/>
      <c r="L43" s="26"/>
      <c r="M43" s="26"/>
      <c r="N43" s="26"/>
      <c r="O43" s="26"/>
    </row>
    <row r="44" spans="1:15" ht="42.75" hidden="1" customHeight="1">
      <c r="A44" s="1"/>
      <c r="B44" s="16">
        <v>8</v>
      </c>
      <c r="C44" s="24" t="s">
        <v>46</v>
      </c>
      <c r="D44" s="24"/>
      <c r="E44" s="15"/>
      <c r="F44" s="33" t="e">
        <f t="shared" si="20"/>
        <v>#REF!</v>
      </c>
      <c r="G44" s="25" t="e">
        <f t="shared" si="16"/>
        <v>#REF!</v>
      </c>
      <c r="H44" s="25" t="e">
        <f t="shared" si="17"/>
        <v>#REF!</v>
      </c>
      <c r="I44" s="25" t="e">
        <f t="shared" si="18"/>
        <v>#REF!</v>
      </c>
      <c r="J44" s="25" t="e">
        <f t="shared" si="19"/>
        <v>#REF!</v>
      </c>
      <c r="K44" s="26"/>
      <c r="L44" s="26"/>
      <c r="M44" s="26"/>
      <c r="N44" s="26"/>
      <c r="O44" s="26"/>
    </row>
    <row r="45" spans="1:15" ht="15.75" customHeight="1">
      <c r="A45" s="1"/>
      <c r="B45" s="16">
        <v>7</v>
      </c>
      <c r="C45" s="24" t="s">
        <v>47</v>
      </c>
      <c r="D45" s="30" t="s">
        <v>32</v>
      </c>
      <c r="E45" s="15">
        <v>180</v>
      </c>
      <c r="F45" s="27">
        <v>486</v>
      </c>
      <c r="G45" s="25" t="e">
        <f t="shared" si="16"/>
        <v>#REF!</v>
      </c>
      <c r="H45" s="25" t="e">
        <f t="shared" si="17"/>
        <v>#REF!</v>
      </c>
      <c r="I45" s="25" t="e">
        <f t="shared" si="18"/>
        <v>#REF!</v>
      </c>
      <c r="J45" s="25" t="e">
        <f t="shared" si="19"/>
        <v>#REF!</v>
      </c>
      <c r="K45" s="26"/>
      <c r="L45" s="26"/>
      <c r="M45" s="26"/>
      <c r="N45" s="26"/>
      <c r="O45" s="26"/>
    </row>
    <row r="46" spans="1:15" ht="51" customHeight="1">
      <c r="A46" s="1"/>
      <c r="B46" s="220">
        <v>8</v>
      </c>
      <c r="C46" s="34" t="s">
        <v>48</v>
      </c>
      <c r="D46" s="30" t="s">
        <v>30</v>
      </c>
      <c r="E46" s="15">
        <v>15</v>
      </c>
      <c r="F46" s="225">
        <v>334</v>
      </c>
      <c r="G46" s="25" t="e">
        <f t="shared" si="16"/>
        <v>#REF!</v>
      </c>
      <c r="H46" s="216" t="e">
        <f>G46+G46*$H$13+G47+G47*$H$13</f>
        <v>#REF!</v>
      </c>
      <c r="I46" s="25" t="e">
        <f t="shared" si="18"/>
        <v>#REF!</v>
      </c>
      <c r="J46" s="25" t="e">
        <f t="shared" si="19"/>
        <v>#REF!</v>
      </c>
      <c r="K46" s="26"/>
      <c r="L46" s="26"/>
      <c r="M46" s="26"/>
      <c r="N46" s="26"/>
      <c r="O46" s="26"/>
    </row>
    <row r="47" spans="1:15" ht="24.75" hidden="1" customHeight="1">
      <c r="A47" s="1"/>
      <c r="B47" s="217"/>
      <c r="C47" s="35"/>
      <c r="D47" s="30" t="s">
        <v>32</v>
      </c>
      <c r="E47" s="15"/>
      <c r="F47" s="217"/>
      <c r="G47" s="25" t="e">
        <f t="shared" si="16"/>
        <v>#REF!</v>
      </c>
      <c r="H47" s="217"/>
      <c r="I47" s="25" t="e">
        <f t="shared" si="18"/>
        <v>#REF!</v>
      </c>
      <c r="J47" s="25">
        <f t="shared" si="19"/>
        <v>0</v>
      </c>
      <c r="K47" s="26"/>
      <c r="L47" s="26"/>
      <c r="M47" s="26"/>
      <c r="N47" s="26"/>
      <c r="O47" s="26"/>
    </row>
    <row r="48" spans="1:15" ht="48" customHeight="1">
      <c r="A48" s="1"/>
      <c r="B48" s="220">
        <v>9</v>
      </c>
      <c r="C48" s="34" t="s">
        <v>49</v>
      </c>
      <c r="D48" s="30" t="s">
        <v>30</v>
      </c>
      <c r="E48" s="15">
        <v>15</v>
      </c>
      <c r="F48" s="225">
        <v>358</v>
      </c>
      <c r="G48" s="25" t="e">
        <f t="shared" si="16"/>
        <v>#REF!</v>
      </c>
      <c r="H48" s="216" t="e">
        <f>G48+G48*$H$13+G49+G49*$H$13</f>
        <v>#REF!</v>
      </c>
      <c r="I48" s="25" t="e">
        <f t="shared" si="18"/>
        <v>#REF!</v>
      </c>
      <c r="J48" s="25" t="e">
        <f t="shared" si="19"/>
        <v>#REF!</v>
      </c>
      <c r="K48" s="26"/>
      <c r="L48" s="26"/>
      <c r="M48" s="26"/>
      <c r="N48" s="26"/>
      <c r="O48" s="26"/>
    </row>
    <row r="49" spans="1:15" ht="78" hidden="1" customHeight="1">
      <c r="A49" s="1"/>
      <c r="B49" s="217"/>
      <c r="C49" s="35"/>
      <c r="D49" s="30" t="s">
        <v>32</v>
      </c>
      <c r="E49" s="15"/>
      <c r="F49" s="217"/>
      <c r="G49" s="25" t="e">
        <f t="shared" si="16"/>
        <v>#REF!</v>
      </c>
      <c r="H49" s="217"/>
      <c r="I49" s="25" t="e">
        <f t="shared" si="18"/>
        <v>#REF!</v>
      </c>
      <c r="J49" s="25">
        <f t="shared" si="19"/>
        <v>0</v>
      </c>
      <c r="K49" s="26"/>
      <c r="L49" s="26"/>
      <c r="M49" s="26"/>
      <c r="N49" s="26"/>
      <c r="O49" s="26"/>
    </row>
    <row r="50" spans="1:15" ht="108.75" customHeight="1">
      <c r="A50" s="1"/>
      <c r="B50" s="220">
        <v>10</v>
      </c>
      <c r="C50" s="36" t="s">
        <v>50</v>
      </c>
      <c r="D50" s="30" t="s">
        <v>30</v>
      </c>
      <c r="E50" s="15">
        <v>15</v>
      </c>
      <c r="F50" s="37">
        <v>429</v>
      </c>
      <c r="G50" s="25" t="e">
        <f t="shared" si="16"/>
        <v>#REF!</v>
      </c>
      <c r="H50" s="216" t="e">
        <f>G50+G50*$H$13+G51+G51*$H$13</f>
        <v>#REF!</v>
      </c>
      <c r="I50" s="25" t="e">
        <f t="shared" si="18"/>
        <v>#REF!</v>
      </c>
      <c r="J50" s="25" t="e">
        <f t="shared" si="19"/>
        <v>#REF!</v>
      </c>
      <c r="K50" s="26"/>
      <c r="L50" s="26"/>
      <c r="M50" s="26"/>
      <c r="N50" s="26"/>
      <c r="O50" s="26"/>
    </row>
    <row r="51" spans="1:15" ht="15.75" hidden="1" customHeight="1">
      <c r="A51" s="1"/>
      <c r="B51" s="217"/>
      <c r="C51" s="36"/>
      <c r="D51" s="30" t="s">
        <v>32</v>
      </c>
      <c r="E51" s="15"/>
      <c r="F51" s="38"/>
      <c r="G51" s="25" t="e">
        <f t="shared" si="16"/>
        <v>#REF!</v>
      </c>
      <c r="H51" s="217"/>
      <c r="I51" s="25" t="e">
        <f t="shared" si="18"/>
        <v>#REF!</v>
      </c>
      <c r="J51" s="25">
        <f t="shared" si="19"/>
        <v>0</v>
      </c>
      <c r="K51" s="26"/>
      <c r="L51" s="26"/>
      <c r="M51" s="26"/>
      <c r="N51" s="26"/>
      <c r="O51" s="26"/>
    </row>
    <row r="52" spans="1:15" ht="15.75" customHeight="1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5.75" customHeight="1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5.75" hidden="1" customHeight="1">
      <c r="A54" s="1"/>
      <c r="B54" s="1"/>
      <c r="C54" s="17"/>
      <c r="D54" s="17"/>
      <c r="E54" s="17"/>
      <c r="F54" s="25"/>
      <c r="G54" s="17"/>
      <c r="H54" s="17"/>
      <c r="I54" s="17"/>
      <c r="J54" s="17"/>
      <c r="K54" s="2"/>
      <c r="L54" s="2"/>
      <c r="M54" s="2"/>
      <c r="N54" s="2"/>
      <c r="O54" s="2"/>
    </row>
    <row r="55" spans="1:15" ht="15.75" hidden="1" customHeight="1">
      <c r="A55" s="1"/>
      <c r="B55" s="1"/>
      <c r="C55" s="17"/>
      <c r="D55" s="17"/>
      <c r="E55" s="17"/>
      <c r="F55" s="17"/>
      <c r="G55" s="17"/>
      <c r="H55" s="17"/>
      <c r="I55" s="17"/>
      <c r="J55" s="17"/>
      <c r="K55" s="2"/>
      <c r="L55" s="2"/>
      <c r="M55" s="2"/>
      <c r="N55" s="2"/>
      <c r="O55" s="2"/>
    </row>
    <row r="56" spans="1:15" ht="15.75" hidden="1" customHeight="1">
      <c r="A56" s="1"/>
      <c r="B56" s="1"/>
      <c r="C56" s="39" t="s">
        <v>51</v>
      </c>
      <c r="D56" s="39"/>
      <c r="E56" s="40">
        <v>10</v>
      </c>
      <c r="F56" s="41"/>
      <c r="G56" s="41" t="e">
        <f t="shared" ref="G56:G89" si="21">ROUND(#REF!+#REF!+#REF!+#REF!+#REF!+#REF!,1)</f>
        <v>#REF!</v>
      </c>
      <c r="H56" s="41"/>
      <c r="I56" s="41" t="e">
        <f t="shared" ref="I56:I89" si="22">ROUND(#REF!+#REF!+#REF!+#REF!+#REF!+#REF!,1)</f>
        <v>#REF!</v>
      </c>
      <c r="J56" s="41" t="e">
        <f t="shared" ref="J56:J89" si="23">ROUND(#REF!+#REF!+#REF!+#REF!+#REF!+G56,1)</f>
        <v>#REF!</v>
      </c>
      <c r="K56" s="26"/>
      <c r="L56" s="26"/>
      <c r="M56" s="26"/>
      <c r="N56" s="26"/>
      <c r="O56" s="26"/>
    </row>
    <row r="57" spans="1:15" ht="15.75" hidden="1" customHeight="1">
      <c r="A57" s="1"/>
      <c r="B57" s="1"/>
      <c r="C57" s="40"/>
      <c r="D57" s="40"/>
      <c r="E57" s="40"/>
      <c r="F57" s="41"/>
      <c r="G57" s="41" t="e">
        <f t="shared" si="21"/>
        <v>#REF!</v>
      </c>
      <c r="H57" s="41"/>
      <c r="I57" s="41" t="e">
        <f t="shared" si="22"/>
        <v>#REF!</v>
      </c>
      <c r="J57" s="41" t="e">
        <f t="shared" si="23"/>
        <v>#REF!</v>
      </c>
      <c r="K57" s="26"/>
      <c r="L57" s="26"/>
      <c r="M57" s="26"/>
      <c r="N57" s="26"/>
      <c r="O57" s="26"/>
    </row>
    <row r="58" spans="1:15" ht="15.75" hidden="1" customHeight="1">
      <c r="A58" s="1"/>
      <c r="B58" s="1"/>
      <c r="C58" s="40"/>
      <c r="D58" s="40"/>
      <c r="E58" s="40"/>
      <c r="F58" s="41"/>
      <c r="G58" s="41" t="e">
        <f t="shared" si="21"/>
        <v>#REF!</v>
      </c>
      <c r="H58" s="41"/>
      <c r="I58" s="41" t="e">
        <f t="shared" si="22"/>
        <v>#REF!</v>
      </c>
      <c r="J58" s="41" t="e">
        <f t="shared" si="23"/>
        <v>#REF!</v>
      </c>
      <c r="K58" s="26"/>
      <c r="L58" s="26"/>
      <c r="M58" s="26"/>
      <c r="N58" s="26"/>
      <c r="O58" s="26"/>
    </row>
    <row r="59" spans="1:15" ht="15.75" hidden="1" customHeight="1">
      <c r="A59" s="1"/>
      <c r="B59" s="1"/>
      <c r="C59" s="39" t="s">
        <v>52</v>
      </c>
      <c r="D59" s="39"/>
      <c r="E59" s="40">
        <v>10</v>
      </c>
      <c r="F59" s="41"/>
      <c r="G59" s="41" t="e">
        <f t="shared" si="21"/>
        <v>#REF!</v>
      </c>
      <c r="H59" s="41"/>
      <c r="I59" s="41" t="e">
        <f t="shared" si="22"/>
        <v>#REF!</v>
      </c>
      <c r="J59" s="41" t="e">
        <f t="shared" si="23"/>
        <v>#REF!</v>
      </c>
      <c r="K59" s="2"/>
      <c r="L59" s="2"/>
      <c r="M59" s="2"/>
      <c r="N59" s="2"/>
      <c r="O59" s="2"/>
    </row>
    <row r="60" spans="1:15" ht="15.75" hidden="1" customHeight="1">
      <c r="A60" s="1"/>
      <c r="B60" s="1"/>
      <c r="C60" s="40"/>
      <c r="D60" s="40"/>
      <c r="E60" s="40"/>
      <c r="F60" s="41"/>
      <c r="G60" s="41" t="e">
        <f t="shared" si="21"/>
        <v>#REF!</v>
      </c>
      <c r="H60" s="41"/>
      <c r="I60" s="41" t="e">
        <f t="shared" si="22"/>
        <v>#REF!</v>
      </c>
      <c r="J60" s="41" t="e">
        <f t="shared" si="23"/>
        <v>#REF!</v>
      </c>
      <c r="K60" s="2"/>
      <c r="L60" s="2"/>
      <c r="M60" s="2"/>
      <c r="N60" s="2"/>
      <c r="O60" s="2"/>
    </row>
    <row r="61" spans="1:15" ht="15.75" hidden="1" customHeight="1">
      <c r="A61" s="1"/>
      <c r="B61" s="1"/>
      <c r="C61" s="40"/>
      <c r="D61" s="40"/>
      <c r="E61" s="40"/>
      <c r="F61" s="41"/>
      <c r="G61" s="41" t="e">
        <f t="shared" si="21"/>
        <v>#REF!</v>
      </c>
      <c r="H61" s="41"/>
      <c r="I61" s="41" t="e">
        <f t="shared" si="22"/>
        <v>#REF!</v>
      </c>
      <c r="J61" s="41" t="e">
        <f t="shared" si="23"/>
        <v>#REF!</v>
      </c>
      <c r="K61" s="2"/>
      <c r="L61" s="2"/>
      <c r="M61" s="2"/>
      <c r="N61" s="2"/>
      <c r="O61" s="2"/>
    </row>
    <row r="62" spans="1:15" ht="15.75" hidden="1" customHeight="1">
      <c r="A62" s="1"/>
      <c r="B62" s="1"/>
      <c r="C62" s="42" t="s">
        <v>53</v>
      </c>
      <c r="D62" s="42"/>
      <c r="E62" s="43">
        <v>10</v>
      </c>
      <c r="F62" s="41"/>
      <c r="G62" s="41" t="e">
        <f t="shared" si="21"/>
        <v>#REF!</v>
      </c>
      <c r="H62" s="41"/>
      <c r="I62" s="41" t="e">
        <f t="shared" si="22"/>
        <v>#REF!</v>
      </c>
      <c r="J62" s="41" t="e">
        <f t="shared" si="23"/>
        <v>#REF!</v>
      </c>
      <c r="K62" s="2"/>
      <c r="L62" s="2"/>
      <c r="M62" s="2"/>
      <c r="N62" s="2"/>
      <c r="O62" s="2"/>
    </row>
    <row r="63" spans="1:15" ht="15.75" hidden="1" customHeight="1">
      <c r="A63" s="1"/>
      <c r="B63" s="1"/>
      <c r="C63" s="42"/>
      <c r="D63" s="42"/>
      <c r="E63" s="43"/>
      <c r="F63" s="41"/>
      <c r="G63" s="41" t="e">
        <f t="shared" si="21"/>
        <v>#REF!</v>
      </c>
      <c r="H63" s="41"/>
      <c r="I63" s="41" t="e">
        <f t="shared" si="22"/>
        <v>#REF!</v>
      </c>
      <c r="J63" s="41" t="e">
        <f t="shared" si="23"/>
        <v>#REF!</v>
      </c>
      <c r="K63" s="2"/>
      <c r="L63" s="2"/>
      <c r="M63" s="2"/>
      <c r="N63" s="2"/>
      <c r="O63" s="2"/>
    </row>
    <row r="64" spans="1:15" ht="15.75" hidden="1" customHeight="1">
      <c r="A64" s="1"/>
      <c r="B64" s="1"/>
      <c r="C64" s="42" t="s">
        <v>54</v>
      </c>
      <c r="D64" s="42"/>
      <c r="E64" s="43">
        <v>10</v>
      </c>
      <c r="F64" s="41"/>
      <c r="G64" s="41" t="e">
        <f t="shared" si="21"/>
        <v>#REF!</v>
      </c>
      <c r="H64" s="41"/>
      <c r="I64" s="41" t="e">
        <f t="shared" si="22"/>
        <v>#REF!</v>
      </c>
      <c r="J64" s="41" t="e">
        <f t="shared" si="23"/>
        <v>#REF!</v>
      </c>
      <c r="K64" s="2"/>
      <c r="L64" s="2"/>
      <c r="M64" s="2"/>
      <c r="N64" s="2"/>
      <c r="O64" s="2"/>
    </row>
    <row r="65" spans="1:15" ht="15.75" hidden="1" customHeight="1">
      <c r="A65" s="1"/>
      <c r="B65" s="1"/>
      <c r="C65" s="42"/>
      <c r="D65" s="42"/>
      <c r="E65" s="43"/>
      <c r="F65" s="41"/>
      <c r="G65" s="41" t="e">
        <f t="shared" si="21"/>
        <v>#REF!</v>
      </c>
      <c r="H65" s="41"/>
      <c r="I65" s="41" t="e">
        <f t="shared" si="22"/>
        <v>#REF!</v>
      </c>
      <c r="J65" s="41" t="e">
        <f t="shared" si="23"/>
        <v>#REF!</v>
      </c>
      <c r="K65" s="2"/>
      <c r="L65" s="2"/>
      <c r="M65" s="2"/>
      <c r="N65" s="2"/>
      <c r="O65" s="2"/>
    </row>
    <row r="66" spans="1:15" ht="15.75" hidden="1" customHeight="1">
      <c r="A66" s="1"/>
      <c r="B66" s="1"/>
      <c r="C66" s="42" t="s">
        <v>55</v>
      </c>
      <c r="D66" s="42"/>
      <c r="E66" s="43">
        <v>10</v>
      </c>
      <c r="F66" s="41"/>
      <c r="G66" s="41" t="e">
        <f t="shared" si="21"/>
        <v>#REF!</v>
      </c>
      <c r="H66" s="41"/>
      <c r="I66" s="41" t="e">
        <f t="shared" si="22"/>
        <v>#REF!</v>
      </c>
      <c r="J66" s="41" t="e">
        <f t="shared" si="23"/>
        <v>#REF!</v>
      </c>
      <c r="K66" s="2"/>
      <c r="L66" s="2"/>
      <c r="M66" s="2"/>
      <c r="N66" s="2"/>
      <c r="O66" s="2"/>
    </row>
    <row r="67" spans="1:15" ht="1.5" hidden="1" customHeight="1">
      <c r="A67" s="1"/>
      <c r="B67" s="1"/>
      <c r="C67" s="42"/>
      <c r="D67" s="42"/>
      <c r="E67" s="43"/>
      <c r="F67" s="41"/>
      <c r="G67" s="41" t="e">
        <f t="shared" si="21"/>
        <v>#REF!</v>
      </c>
      <c r="H67" s="41"/>
      <c r="I67" s="41" t="e">
        <f t="shared" si="22"/>
        <v>#REF!</v>
      </c>
      <c r="J67" s="41" t="e">
        <f t="shared" si="23"/>
        <v>#REF!</v>
      </c>
      <c r="K67" s="2"/>
      <c r="L67" s="2"/>
      <c r="M67" s="2"/>
      <c r="N67" s="2"/>
      <c r="O67" s="2"/>
    </row>
    <row r="68" spans="1:15" ht="15.75" hidden="1" customHeight="1">
      <c r="A68" s="1"/>
      <c r="B68" s="1"/>
      <c r="C68" s="42" t="s">
        <v>56</v>
      </c>
      <c r="D68" s="42"/>
      <c r="E68" s="43">
        <v>10</v>
      </c>
      <c r="F68" s="41"/>
      <c r="G68" s="41" t="e">
        <f t="shared" si="21"/>
        <v>#REF!</v>
      </c>
      <c r="H68" s="41"/>
      <c r="I68" s="41" t="e">
        <f t="shared" si="22"/>
        <v>#REF!</v>
      </c>
      <c r="J68" s="41" t="e">
        <f t="shared" si="23"/>
        <v>#REF!</v>
      </c>
      <c r="K68" s="2"/>
      <c r="L68" s="2"/>
      <c r="M68" s="2"/>
      <c r="N68" s="2"/>
      <c r="O68" s="2"/>
    </row>
    <row r="69" spans="1:15" ht="15.75" hidden="1" customHeight="1">
      <c r="A69" s="1"/>
      <c r="B69" s="1"/>
      <c r="C69" s="42"/>
      <c r="D69" s="42"/>
      <c r="E69" s="43"/>
      <c r="F69" s="41"/>
      <c r="G69" s="41" t="e">
        <f t="shared" si="21"/>
        <v>#REF!</v>
      </c>
      <c r="H69" s="41"/>
      <c r="I69" s="41" t="e">
        <f t="shared" si="22"/>
        <v>#REF!</v>
      </c>
      <c r="J69" s="41" t="e">
        <f t="shared" si="23"/>
        <v>#REF!</v>
      </c>
      <c r="K69" s="2"/>
      <c r="L69" s="2"/>
      <c r="M69" s="2"/>
      <c r="N69" s="2"/>
      <c r="O69" s="2"/>
    </row>
    <row r="70" spans="1:15" ht="15.75" hidden="1" customHeight="1">
      <c r="A70" s="1"/>
      <c r="B70" s="1"/>
      <c r="C70" s="42" t="s">
        <v>57</v>
      </c>
      <c r="D70" s="42"/>
      <c r="E70" s="43">
        <v>10</v>
      </c>
      <c r="F70" s="41"/>
      <c r="G70" s="41" t="e">
        <f t="shared" si="21"/>
        <v>#REF!</v>
      </c>
      <c r="H70" s="41"/>
      <c r="I70" s="41" t="e">
        <f t="shared" si="22"/>
        <v>#REF!</v>
      </c>
      <c r="J70" s="41" t="e">
        <f t="shared" si="23"/>
        <v>#REF!</v>
      </c>
      <c r="K70" s="2"/>
      <c r="L70" s="2"/>
      <c r="M70" s="2"/>
      <c r="N70" s="2"/>
      <c r="O70" s="2"/>
    </row>
    <row r="71" spans="1:15" ht="15.75" hidden="1" customHeight="1">
      <c r="A71" s="1"/>
      <c r="B71" s="1"/>
      <c r="C71" s="42"/>
      <c r="D71" s="42"/>
      <c r="E71" s="43"/>
      <c r="F71" s="41"/>
      <c r="G71" s="41" t="e">
        <f t="shared" si="21"/>
        <v>#REF!</v>
      </c>
      <c r="H71" s="41"/>
      <c r="I71" s="41" t="e">
        <f t="shared" si="22"/>
        <v>#REF!</v>
      </c>
      <c r="J71" s="41" t="e">
        <f t="shared" si="23"/>
        <v>#REF!</v>
      </c>
      <c r="K71" s="2"/>
      <c r="L71" s="2"/>
      <c r="M71" s="2"/>
      <c r="N71" s="2"/>
      <c r="O71" s="2"/>
    </row>
    <row r="72" spans="1:15" ht="15.75" hidden="1" customHeight="1">
      <c r="A72" s="1"/>
      <c r="B72" s="1"/>
      <c r="C72" s="42" t="s">
        <v>58</v>
      </c>
      <c r="D72" s="42"/>
      <c r="E72" s="43">
        <v>10</v>
      </c>
      <c r="F72" s="41"/>
      <c r="G72" s="41" t="e">
        <f t="shared" si="21"/>
        <v>#REF!</v>
      </c>
      <c r="H72" s="41"/>
      <c r="I72" s="41" t="e">
        <f t="shared" si="22"/>
        <v>#REF!</v>
      </c>
      <c r="J72" s="41" t="e">
        <f t="shared" si="23"/>
        <v>#REF!</v>
      </c>
      <c r="K72" s="2"/>
      <c r="L72" s="2"/>
      <c r="M72" s="2"/>
      <c r="N72" s="2"/>
      <c r="O72" s="2"/>
    </row>
    <row r="73" spans="1:15" ht="15.75" hidden="1" customHeight="1">
      <c r="A73" s="1"/>
      <c r="B73" s="1"/>
      <c r="C73" s="42"/>
      <c r="D73" s="42"/>
      <c r="E73" s="43"/>
      <c r="F73" s="41"/>
      <c r="G73" s="41" t="e">
        <f t="shared" si="21"/>
        <v>#REF!</v>
      </c>
      <c r="H73" s="41"/>
      <c r="I73" s="41" t="e">
        <f t="shared" si="22"/>
        <v>#REF!</v>
      </c>
      <c r="J73" s="41" t="e">
        <f t="shared" si="23"/>
        <v>#REF!</v>
      </c>
      <c r="K73" s="2"/>
      <c r="L73" s="2"/>
      <c r="M73" s="2"/>
      <c r="N73" s="2"/>
      <c r="O73" s="2"/>
    </row>
    <row r="74" spans="1:15" ht="15.75" hidden="1" customHeight="1">
      <c r="A74" s="1"/>
      <c r="B74" s="1"/>
      <c r="C74" s="42" t="s">
        <v>59</v>
      </c>
      <c r="D74" s="42"/>
      <c r="E74" s="43">
        <v>10</v>
      </c>
      <c r="F74" s="41"/>
      <c r="G74" s="41" t="e">
        <f t="shared" si="21"/>
        <v>#REF!</v>
      </c>
      <c r="H74" s="41"/>
      <c r="I74" s="41" t="e">
        <f t="shared" si="22"/>
        <v>#REF!</v>
      </c>
      <c r="J74" s="41" t="e">
        <f t="shared" si="23"/>
        <v>#REF!</v>
      </c>
      <c r="K74" s="2"/>
      <c r="L74" s="2"/>
      <c r="M74" s="2"/>
      <c r="N74" s="2"/>
      <c r="O74" s="2"/>
    </row>
    <row r="75" spans="1:15" ht="15.75" hidden="1" customHeight="1">
      <c r="A75" s="1"/>
      <c r="B75" s="1"/>
      <c r="C75" s="42"/>
      <c r="D75" s="42"/>
      <c r="E75" s="43"/>
      <c r="F75" s="41"/>
      <c r="G75" s="41" t="e">
        <f t="shared" si="21"/>
        <v>#REF!</v>
      </c>
      <c r="H75" s="41"/>
      <c r="I75" s="41" t="e">
        <f t="shared" si="22"/>
        <v>#REF!</v>
      </c>
      <c r="J75" s="41" t="e">
        <f t="shared" si="23"/>
        <v>#REF!</v>
      </c>
      <c r="K75" s="2"/>
      <c r="L75" s="2"/>
      <c r="M75" s="2"/>
      <c r="N75" s="2"/>
      <c r="O75" s="2"/>
    </row>
    <row r="76" spans="1:15" ht="15.75" hidden="1" customHeight="1">
      <c r="A76" s="1"/>
      <c r="B76" s="1"/>
      <c r="C76" s="42" t="s">
        <v>60</v>
      </c>
      <c r="D76" s="42"/>
      <c r="E76" s="43">
        <v>10</v>
      </c>
      <c r="F76" s="41"/>
      <c r="G76" s="41" t="e">
        <f t="shared" si="21"/>
        <v>#REF!</v>
      </c>
      <c r="H76" s="41"/>
      <c r="I76" s="41" t="e">
        <f t="shared" si="22"/>
        <v>#REF!</v>
      </c>
      <c r="J76" s="41" t="e">
        <f t="shared" si="23"/>
        <v>#REF!</v>
      </c>
      <c r="K76" s="2"/>
      <c r="L76" s="2"/>
      <c r="M76" s="2"/>
      <c r="N76" s="2"/>
      <c r="O76" s="2"/>
    </row>
    <row r="77" spans="1:15" ht="15.75" hidden="1" customHeight="1">
      <c r="A77" s="1"/>
      <c r="B77" s="1"/>
      <c r="C77" s="2"/>
      <c r="D77" s="2"/>
      <c r="E77" s="2"/>
      <c r="F77" s="41"/>
      <c r="G77" s="41" t="e">
        <f t="shared" si="21"/>
        <v>#REF!</v>
      </c>
      <c r="H77" s="41"/>
      <c r="I77" s="41" t="e">
        <f t="shared" si="22"/>
        <v>#REF!</v>
      </c>
      <c r="J77" s="41" t="e">
        <f t="shared" si="23"/>
        <v>#REF!</v>
      </c>
      <c r="K77" s="2"/>
      <c r="L77" s="2"/>
      <c r="M77" s="2"/>
      <c r="N77" s="2"/>
      <c r="O77" s="2"/>
    </row>
    <row r="78" spans="1:15" ht="15.75" hidden="1" customHeight="1">
      <c r="A78" s="1"/>
      <c r="B78" s="1"/>
      <c r="C78" s="2"/>
      <c r="D78" s="2"/>
      <c r="E78" s="2"/>
      <c r="F78" s="41"/>
      <c r="G78" s="41" t="e">
        <f t="shared" si="21"/>
        <v>#REF!</v>
      </c>
      <c r="H78" s="41"/>
      <c r="I78" s="41" t="e">
        <f t="shared" si="22"/>
        <v>#REF!</v>
      </c>
      <c r="J78" s="41" t="e">
        <f t="shared" si="23"/>
        <v>#REF!</v>
      </c>
      <c r="K78" s="2"/>
      <c r="L78" s="2"/>
      <c r="M78" s="2"/>
      <c r="N78" s="2"/>
      <c r="O78" s="2"/>
    </row>
    <row r="79" spans="1:15" ht="15.75" hidden="1" customHeight="1">
      <c r="A79" s="44"/>
      <c r="B79" s="44"/>
      <c r="C79" s="45" t="s">
        <v>61</v>
      </c>
      <c r="D79" s="45"/>
      <c r="E79" s="40">
        <v>30</v>
      </c>
      <c r="F79" s="41"/>
      <c r="G79" s="41" t="e">
        <f t="shared" si="21"/>
        <v>#REF!</v>
      </c>
      <c r="H79" s="41"/>
      <c r="I79" s="41" t="e">
        <f t="shared" si="22"/>
        <v>#REF!</v>
      </c>
      <c r="J79" s="41" t="e">
        <f t="shared" si="23"/>
        <v>#REF!</v>
      </c>
      <c r="K79" s="46"/>
      <c r="L79" s="46"/>
      <c r="M79" s="46"/>
      <c r="N79" s="46"/>
      <c r="O79" s="46"/>
    </row>
    <row r="80" spans="1:15" ht="15.75" hidden="1" customHeight="1">
      <c r="A80" s="44"/>
      <c r="B80" s="44"/>
      <c r="C80" s="47"/>
      <c r="D80" s="47"/>
      <c r="E80" s="40"/>
      <c r="F80" s="41"/>
      <c r="G80" s="41" t="e">
        <f t="shared" si="21"/>
        <v>#REF!</v>
      </c>
      <c r="H80" s="41"/>
      <c r="I80" s="41" t="e">
        <f t="shared" si="22"/>
        <v>#REF!</v>
      </c>
      <c r="J80" s="41" t="e">
        <f t="shared" si="23"/>
        <v>#REF!</v>
      </c>
      <c r="K80" s="46"/>
      <c r="L80" s="46"/>
      <c r="M80" s="46"/>
      <c r="N80" s="46"/>
      <c r="O80" s="46"/>
    </row>
    <row r="81" spans="1:15" ht="15.75" hidden="1" customHeight="1">
      <c r="A81" s="44"/>
      <c r="B81" s="44"/>
      <c r="C81" s="47"/>
      <c r="D81" s="47"/>
      <c r="E81" s="40"/>
      <c r="F81" s="41"/>
      <c r="G81" s="41" t="e">
        <f t="shared" si="21"/>
        <v>#REF!</v>
      </c>
      <c r="H81" s="41"/>
      <c r="I81" s="41" t="e">
        <f t="shared" si="22"/>
        <v>#REF!</v>
      </c>
      <c r="J81" s="41" t="e">
        <f t="shared" si="23"/>
        <v>#REF!</v>
      </c>
      <c r="K81" s="46"/>
      <c r="L81" s="46"/>
      <c r="M81" s="46"/>
      <c r="N81" s="46"/>
      <c r="O81" s="46"/>
    </row>
    <row r="82" spans="1:15" ht="28.5" hidden="1" customHeight="1">
      <c r="A82" s="48"/>
      <c r="B82" s="48"/>
      <c r="C82" s="45" t="s">
        <v>62</v>
      </c>
      <c r="D82" s="45"/>
      <c r="E82" s="40">
        <v>20</v>
      </c>
      <c r="F82" s="41"/>
      <c r="G82" s="41" t="e">
        <f t="shared" si="21"/>
        <v>#REF!</v>
      </c>
      <c r="H82" s="41"/>
      <c r="I82" s="41" t="e">
        <f t="shared" si="22"/>
        <v>#REF!</v>
      </c>
      <c r="J82" s="41" t="e">
        <f t="shared" si="23"/>
        <v>#REF!</v>
      </c>
      <c r="K82" s="49"/>
      <c r="L82" s="49"/>
      <c r="M82" s="49"/>
      <c r="N82" s="49"/>
      <c r="O82" s="49"/>
    </row>
    <row r="83" spans="1:15" ht="15.75" hidden="1" customHeight="1">
      <c r="A83" s="44"/>
      <c r="B83" s="44"/>
      <c r="C83" s="47"/>
      <c r="D83" s="47"/>
      <c r="E83" s="47"/>
      <c r="F83" s="41"/>
      <c r="G83" s="41" t="e">
        <f t="shared" si="21"/>
        <v>#REF!</v>
      </c>
      <c r="H83" s="41"/>
      <c r="I83" s="41" t="e">
        <f t="shared" si="22"/>
        <v>#REF!</v>
      </c>
      <c r="J83" s="41" t="e">
        <f t="shared" si="23"/>
        <v>#REF!</v>
      </c>
      <c r="K83" s="46"/>
      <c r="L83" s="46"/>
      <c r="M83" s="46"/>
      <c r="N83" s="46"/>
      <c r="O83" s="46"/>
    </row>
    <row r="84" spans="1:15" ht="15.75" hidden="1" customHeight="1">
      <c r="A84" s="44"/>
      <c r="B84" s="44"/>
      <c r="C84" s="47"/>
      <c r="D84" s="47"/>
      <c r="E84" s="47"/>
      <c r="F84" s="41"/>
      <c r="G84" s="41" t="e">
        <f t="shared" si="21"/>
        <v>#REF!</v>
      </c>
      <c r="H84" s="41"/>
      <c r="I84" s="41" t="e">
        <f t="shared" si="22"/>
        <v>#REF!</v>
      </c>
      <c r="J84" s="41" t="e">
        <f t="shared" si="23"/>
        <v>#REF!</v>
      </c>
      <c r="K84" s="46"/>
      <c r="L84" s="46"/>
      <c r="M84" s="46"/>
      <c r="N84" s="46"/>
      <c r="O84" s="46"/>
    </row>
    <row r="85" spans="1:15" ht="15.75" hidden="1" customHeight="1">
      <c r="A85" s="44"/>
      <c r="B85" s="44"/>
      <c r="C85" s="45" t="s">
        <v>63</v>
      </c>
      <c r="D85" s="45"/>
      <c r="E85" s="40">
        <v>20</v>
      </c>
      <c r="F85" s="41"/>
      <c r="G85" s="41" t="e">
        <f t="shared" si="21"/>
        <v>#REF!</v>
      </c>
      <c r="H85" s="41"/>
      <c r="I85" s="41" t="e">
        <f t="shared" si="22"/>
        <v>#REF!</v>
      </c>
      <c r="J85" s="41" t="e">
        <f t="shared" si="23"/>
        <v>#REF!</v>
      </c>
      <c r="K85" s="46"/>
      <c r="L85" s="46"/>
      <c r="M85" s="46"/>
      <c r="N85" s="46"/>
      <c r="O85" s="46"/>
    </row>
    <row r="86" spans="1:15" ht="15.75" hidden="1" customHeight="1">
      <c r="A86" s="44"/>
      <c r="B86" s="44"/>
      <c r="C86" s="47"/>
      <c r="D86" s="47"/>
      <c r="E86" s="39"/>
      <c r="F86" s="41"/>
      <c r="G86" s="41" t="e">
        <f t="shared" si="21"/>
        <v>#REF!</v>
      </c>
      <c r="H86" s="41"/>
      <c r="I86" s="41" t="e">
        <f t="shared" si="22"/>
        <v>#REF!</v>
      </c>
      <c r="J86" s="41" t="e">
        <f t="shared" si="23"/>
        <v>#REF!</v>
      </c>
      <c r="K86" s="46"/>
      <c r="L86" s="46"/>
      <c r="M86" s="46"/>
      <c r="N86" s="46"/>
      <c r="O86" s="46"/>
    </row>
    <row r="87" spans="1:15" ht="15.75" hidden="1" customHeight="1">
      <c r="A87" s="1"/>
      <c r="B87" s="1"/>
      <c r="C87" s="2"/>
      <c r="D87" s="2"/>
      <c r="E87" s="2"/>
      <c r="F87" s="41"/>
      <c r="G87" s="41" t="e">
        <f t="shared" si="21"/>
        <v>#REF!</v>
      </c>
      <c r="H87" s="41"/>
      <c r="I87" s="41" t="e">
        <f t="shared" si="22"/>
        <v>#REF!</v>
      </c>
      <c r="J87" s="41" t="e">
        <f t="shared" si="23"/>
        <v>#REF!</v>
      </c>
      <c r="K87" s="2"/>
      <c r="L87" s="2"/>
      <c r="M87" s="2"/>
      <c r="N87" s="2"/>
      <c r="O87" s="2"/>
    </row>
    <row r="88" spans="1:15" ht="27.75" hidden="1" customHeight="1">
      <c r="A88" s="1"/>
      <c r="B88" s="1"/>
      <c r="C88" s="2"/>
      <c r="D88" s="2"/>
      <c r="E88" s="2"/>
      <c r="F88" s="41"/>
      <c r="G88" s="41" t="e">
        <f t="shared" si="21"/>
        <v>#REF!</v>
      </c>
      <c r="H88" s="41"/>
      <c r="I88" s="41" t="e">
        <f t="shared" si="22"/>
        <v>#REF!</v>
      </c>
      <c r="J88" s="41" t="e">
        <f t="shared" si="23"/>
        <v>#REF!</v>
      </c>
      <c r="K88" s="2"/>
      <c r="L88" s="2"/>
      <c r="M88" s="2"/>
      <c r="N88" s="2"/>
      <c r="O88" s="2"/>
    </row>
    <row r="89" spans="1:15" ht="22.5" hidden="1" customHeight="1">
      <c r="A89" s="50"/>
      <c r="B89" s="51"/>
      <c r="C89" s="39" t="s">
        <v>64</v>
      </c>
      <c r="D89" s="39"/>
      <c r="E89" s="40">
        <v>20</v>
      </c>
      <c r="F89" s="41"/>
      <c r="G89" s="41" t="e">
        <f t="shared" si="21"/>
        <v>#REF!</v>
      </c>
      <c r="H89" s="41"/>
      <c r="I89" s="41" t="e">
        <f t="shared" si="22"/>
        <v>#REF!</v>
      </c>
      <c r="J89" s="41" t="e">
        <f t="shared" si="23"/>
        <v>#REF!</v>
      </c>
      <c r="K89" s="52"/>
      <c r="L89" s="52"/>
      <c r="M89" s="52"/>
      <c r="N89" s="52"/>
      <c r="O89" s="52"/>
    </row>
    <row r="90" spans="1:15" ht="15.75" hidden="1" customHeight="1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ht="15.75" customHeight="1">
      <c r="A91" s="1"/>
      <c r="B91" s="218" t="s">
        <v>65</v>
      </c>
      <c r="C91" s="219"/>
      <c r="D91" s="5"/>
      <c r="E91" s="5"/>
      <c r="F91" s="53" t="s">
        <v>66</v>
      </c>
      <c r="G91" s="2"/>
      <c r="H91" s="2"/>
      <c r="I91" s="2"/>
      <c r="J91" s="2"/>
      <c r="K91" s="2"/>
      <c r="L91" s="2"/>
      <c r="M91" s="2"/>
      <c r="N91" s="2"/>
      <c r="O91" s="2"/>
    </row>
    <row r="92" spans="1:15" ht="15.75" customHeight="1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ht="15.75" customHeight="1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ht="15.75" customHeight="1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15.75" customHeight="1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15.75" customHeight="1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ht="15.75" customHeight="1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ht="15.75" customHeight="1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ht="15.75" customHeight="1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ht="15.75" customHeight="1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ht="15.75" customHeight="1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ht="15.75" customHeight="1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ht="15.75" customHeight="1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ht="15.75" customHeight="1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ht="15.75" customHeight="1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ht="15.75" customHeight="1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ht="15.75" customHeight="1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ht="15.75" customHeight="1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ht="15.75" customHeight="1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ht="15.75" customHeight="1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ht="15.75" customHeight="1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ht="15.75" customHeight="1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ht="15.75" customHeight="1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ht="15.75" customHeight="1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15.75" customHeight="1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ht="15.75" customHeight="1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ht="15.75" customHeight="1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ht="15.75" customHeight="1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ht="15.75" customHeight="1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ht="15.75" customHeight="1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ht="15.75" customHeight="1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ht="15.75" customHeight="1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ht="15.75" customHeight="1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ht="15.75" customHeight="1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ht="15.75" customHeight="1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ht="15.75" customHeight="1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ht="15.75" customHeight="1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ht="15.75" customHeight="1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ht="15.75" customHeight="1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ht="15.75" customHeight="1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ht="15.75" customHeight="1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ht="15.75" customHeight="1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ht="15.75" customHeight="1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ht="15.75" customHeight="1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ht="15.75" customHeight="1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 ht="15.75" customHeight="1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 ht="15.75" customHeight="1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 ht="15.75" customHeight="1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 ht="15.75" customHeight="1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 ht="15.75" customHeight="1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 ht="15.75" customHeight="1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 ht="15.75" customHeight="1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 ht="15.75" customHeight="1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 ht="15.75" customHeight="1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 ht="15.75" customHeight="1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 ht="15.75" customHeight="1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 ht="15.75" customHeight="1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 ht="15.75" customHeight="1">
      <c r="A148" s="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 ht="15.75" customHeight="1">
      <c r="A149" s="1"/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ht="15.75" customHeight="1">
      <c r="A150" s="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ht="15.75" customHeight="1">
      <c r="A151" s="1"/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ht="15.75" customHeight="1">
      <c r="A152" s="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ht="15.75" customHeight="1">
      <c r="A153" s="1"/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ht="15.75" customHeight="1">
      <c r="A154" s="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ht="15.75" customHeight="1">
      <c r="A155" s="1"/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ht="15.75" customHeight="1">
      <c r="A156" s="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ht="15.75" customHeight="1">
      <c r="A157" s="1"/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ht="15.75" customHeight="1">
      <c r="A158" s="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ht="15.75" customHeight="1">
      <c r="A159" s="1"/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ht="15.75" customHeight="1">
      <c r="A160" s="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ht="15.75" customHeight="1">
      <c r="A161" s="1"/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ht="15.75" customHeight="1">
      <c r="A162" s="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ht="15.75" customHeight="1">
      <c r="A163" s="1"/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ht="15.75" customHeight="1">
      <c r="A164" s="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ht="15.75" customHeight="1">
      <c r="A165" s="1"/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ht="15.75" customHeight="1">
      <c r="A166" s="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ht="15.75" customHeight="1">
      <c r="A167" s="1"/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ht="15.75" customHeight="1">
      <c r="A168" s="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ht="15.75" customHeight="1">
      <c r="A169" s="1"/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 ht="15.75" customHeight="1">
      <c r="A170" s="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ht="15.75" customHeight="1">
      <c r="A171" s="1"/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ht="15.75" customHeight="1">
      <c r="A172" s="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ht="15.75" customHeight="1">
      <c r="A173" s="1"/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ht="15.75" customHeight="1">
      <c r="A174" s="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ht="15.75" customHeight="1">
      <c r="A175" s="1"/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 ht="15.75" customHeight="1">
      <c r="A176" s="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ht="15.75" customHeight="1">
      <c r="A177" s="1"/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ht="15.75" customHeight="1">
      <c r="A178" s="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ht="15.75" customHeight="1">
      <c r="A179" s="1"/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 ht="15.75" customHeight="1">
      <c r="A180" s="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ht="15.75" customHeight="1">
      <c r="A181" s="1"/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ht="15.75" customHeight="1">
      <c r="A182" s="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 ht="15.75" customHeight="1">
      <c r="A183" s="1"/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 ht="15.75" customHeight="1">
      <c r="A184" s="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 ht="15.75" customHeight="1">
      <c r="A185" s="1"/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 ht="15.75" customHeight="1">
      <c r="A186" s="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 ht="15.75" customHeight="1">
      <c r="A187" s="1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 ht="15.75" customHeight="1">
      <c r="A188" s="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 ht="15.75" customHeight="1">
      <c r="A189" s="1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 ht="15.75" customHeight="1">
      <c r="A190" s="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 ht="15.75" customHeight="1">
      <c r="A191" s="1"/>
      <c r="B191" s="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 ht="15.75" customHeight="1">
      <c r="A192" s="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 ht="15.75" customHeight="1">
      <c r="A193" s="1"/>
      <c r="B193" s="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 ht="15.75" customHeight="1">
      <c r="A194" s="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 ht="15.75" customHeight="1">
      <c r="A195" s="1"/>
      <c r="B195" s="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 ht="15.75" customHeight="1">
      <c r="A196" s="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 ht="15.75" customHeight="1">
      <c r="A197" s="1"/>
      <c r="B197" s="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 ht="15.75" customHeight="1">
      <c r="A198" s="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 ht="15.75" customHeight="1">
      <c r="A199" s="1"/>
      <c r="B199" s="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</row>
    <row r="200" spans="1:15" ht="15.75" customHeight="1">
      <c r="A200" s="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  <row r="201" spans="1:15" ht="15.75" customHeight="1">
      <c r="A201" s="1"/>
      <c r="B201" s="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spans="1:15" ht="15.75" customHeight="1">
      <c r="A202" s="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</row>
    <row r="203" spans="1:15" ht="15.75" customHeight="1">
      <c r="A203" s="1"/>
      <c r="B203" s="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</row>
    <row r="204" spans="1:15" ht="15.75" customHeight="1">
      <c r="A204" s="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</row>
    <row r="205" spans="1:15" ht="15.75" customHeight="1">
      <c r="A205" s="1"/>
      <c r="B205" s="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</row>
    <row r="206" spans="1:15" ht="15.75" customHeight="1">
      <c r="A206" s="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</row>
    <row r="207" spans="1:15" ht="15.75" customHeight="1">
      <c r="A207" s="1"/>
      <c r="B207" s="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</row>
    <row r="208" spans="1:15" ht="15.75" customHeight="1">
      <c r="A208" s="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</row>
    <row r="209" spans="1:15" ht="15.75" customHeight="1">
      <c r="A209" s="1"/>
      <c r="B209" s="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</row>
    <row r="210" spans="1:15" ht="15.75" customHeight="1">
      <c r="A210" s="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</row>
    <row r="211" spans="1:15" ht="15.75" customHeight="1">
      <c r="A211" s="1"/>
      <c r="B211" s="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</row>
    <row r="212" spans="1:15" ht="15.75" customHeight="1">
      <c r="A212" s="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</row>
    <row r="213" spans="1:15" ht="15.75" customHeight="1">
      <c r="A213" s="1"/>
      <c r="B213" s="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</row>
    <row r="214" spans="1:15" ht="15.75" customHeight="1">
      <c r="A214" s="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</row>
    <row r="215" spans="1:15" ht="15.75" customHeight="1">
      <c r="A215" s="1"/>
      <c r="B215" s="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</row>
    <row r="216" spans="1:15" ht="15.75" customHeight="1">
      <c r="A216" s="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</row>
    <row r="217" spans="1:15" ht="15.75" customHeight="1">
      <c r="A217" s="1"/>
      <c r="B217" s="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</row>
    <row r="218" spans="1:15" ht="15.75" customHeight="1">
      <c r="A218" s="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</row>
    <row r="219" spans="1:15" ht="15.75" customHeight="1">
      <c r="A219" s="1"/>
      <c r="B219" s="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</row>
    <row r="220" spans="1:15" ht="15.75" customHeight="1">
      <c r="A220" s="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</row>
    <row r="221" spans="1:15" ht="15.75" customHeight="1">
      <c r="A221" s="1"/>
      <c r="B221" s="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</row>
    <row r="222" spans="1:15" ht="15.75" customHeight="1">
      <c r="A222" s="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</row>
    <row r="223" spans="1:15" ht="15.75" customHeight="1">
      <c r="A223" s="1"/>
      <c r="B223" s="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</row>
    <row r="224" spans="1:15" ht="15.75" customHeight="1">
      <c r="A224" s="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</row>
    <row r="225" spans="1:15" ht="15.75" customHeight="1">
      <c r="A225" s="1"/>
      <c r="B225" s="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</row>
    <row r="226" spans="1:15" ht="15.75" customHeight="1">
      <c r="A226" s="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</row>
    <row r="227" spans="1:15" ht="15.75" customHeight="1">
      <c r="A227" s="1"/>
      <c r="B227" s="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</row>
    <row r="228" spans="1:15" ht="15.75" customHeight="1">
      <c r="A228" s="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</row>
    <row r="229" spans="1:15" ht="15.75" customHeight="1">
      <c r="A229" s="1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</row>
    <row r="230" spans="1:15" ht="15.75" customHeight="1">
      <c r="A230" s="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</row>
    <row r="231" spans="1:15" ht="15.75" customHeight="1">
      <c r="A231" s="1"/>
      <c r="B231" s="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</row>
    <row r="232" spans="1:15" ht="15.75" customHeight="1">
      <c r="A232" s="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 ht="15.75" customHeight="1">
      <c r="A233" s="1"/>
      <c r="B233" s="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 ht="15.75" customHeight="1">
      <c r="A234" s="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</row>
    <row r="235" spans="1:15" ht="15.75" customHeight="1">
      <c r="A235" s="1"/>
      <c r="B235" s="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</row>
    <row r="236" spans="1:15" ht="15.75" customHeight="1">
      <c r="A236" s="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</row>
    <row r="237" spans="1:15" ht="15.75" customHeight="1">
      <c r="A237" s="1"/>
      <c r="B237" s="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</row>
    <row r="238" spans="1:15" ht="15.75" customHeight="1">
      <c r="A238" s="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</row>
    <row r="239" spans="1:15" ht="15.75" customHeight="1">
      <c r="A239" s="1"/>
      <c r="B239" s="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</row>
    <row r="240" spans="1:15" ht="15.75" customHeight="1">
      <c r="A240" s="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</row>
    <row r="241" spans="1:15" ht="15.75" customHeight="1">
      <c r="A241" s="1"/>
      <c r="B241" s="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</row>
    <row r="242" spans="1:15" ht="15.75" customHeight="1">
      <c r="A242" s="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</row>
    <row r="243" spans="1:15" ht="15.75" customHeight="1">
      <c r="A243" s="1"/>
      <c r="B243" s="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</row>
    <row r="244" spans="1:15" ht="15.75" customHeight="1">
      <c r="A244" s="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</row>
    <row r="245" spans="1:15" ht="15.75" customHeight="1">
      <c r="A245" s="1"/>
      <c r="B245" s="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spans="1:15" ht="15.75" customHeight="1">
      <c r="A246" s="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</row>
    <row r="247" spans="1:15" ht="15.75" customHeight="1">
      <c r="A247" s="1"/>
      <c r="B247" s="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</row>
    <row r="248" spans="1:15" ht="15.75" customHeight="1">
      <c r="A248" s="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</row>
    <row r="249" spans="1:15" ht="15.75" customHeight="1">
      <c r="A249" s="1"/>
      <c r="B249" s="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</row>
    <row r="250" spans="1:15" ht="15.75" customHeight="1">
      <c r="A250" s="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</row>
    <row r="251" spans="1:15" ht="15.75" customHeight="1">
      <c r="A251" s="1"/>
      <c r="B251" s="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</row>
    <row r="252" spans="1:15" ht="15.75" customHeight="1">
      <c r="A252" s="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</row>
    <row r="253" spans="1:15" ht="15.75" customHeight="1">
      <c r="A253" s="1"/>
      <c r="B253" s="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</row>
    <row r="254" spans="1:15" ht="15.75" customHeight="1">
      <c r="A254" s="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</row>
    <row r="255" spans="1:15" ht="15.75" customHeight="1">
      <c r="A255" s="1"/>
      <c r="B255" s="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</row>
    <row r="256" spans="1:15" ht="15.75" customHeight="1">
      <c r="A256" s="1"/>
      <c r="B256" s="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</row>
    <row r="257" spans="1:15" ht="15.75" customHeight="1">
      <c r="A257" s="1"/>
      <c r="B257" s="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</row>
    <row r="258" spans="1:15" ht="15.75" customHeight="1">
      <c r="A258" s="1"/>
      <c r="B258" s="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</row>
    <row r="259" spans="1:15" ht="15.75" customHeight="1">
      <c r="A259" s="1"/>
      <c r="B259" s="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</row>
    <row r="260" spans="1:15" ht="15.75" customHeight="1">
      <c r="A260" s="1"/>
      <c r="B260" s="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</row>
    <row r="261" spans="1:15" ht="15.75" customHeight="1">
      <c r="A261" s="1"/>
      <c r="B261" s="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</row>
    <row r="262" spans="1:15" ht="15.75" customHeight="1">
      <c r="A262" s="1"/>
      <c r="B262" s="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 ht="15.75" customHeight="1">
      <c r="A263" s="1"/>
      <c r="B263" s="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</row>
    <row r="264" spans="1:15" ht="15.75" customHeight="1">
      <c r="A264" s="1"/>
      <c r="B264" s="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</row>
    <row r="265" spans="1:15" ht="15.75" customHeight="1">
      <c r="A265" s="1"/>
      <c r="B265" s="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</row>
    <row r="266" spans="1:15" ht="15.75" customHeight="1">
      <c r="A266" s="1"/>
      <c r="B266" s="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</row>
    <row r="267" spans="1:15" ht="15.75" customHeight="1">
      <c r="A267" s="1"/>
      <c r="B267" s="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spans="1:15" ht="15.75" customHeight="1">
      <c r="A268" s="1"/>
      <c r="B268" s="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</row>
    <row r="269" spans="1:15" ht="15.75" customHeight="1">
      <c r="A269" s="1"/>
      <c r="B269" s="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</row>
    <row r="270" spans="1:15" ht="15.75" customHeight="1">
      <c r="A270" s="1"/>
      <c r="B270" s="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</row>
    <row r="271" spans="1:15" ht="15.75" customHeight="1">
      <c r="A271" s="1"/>
      <c r="B271" s="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</row>
    <row r="272" spans="1:15" ht="15.75" customHeight="1">
      <c r="A272" s="1"/>
      <c r="B272" s="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</row>
    <row r="273" spans="1:15" ht="15.75" customHeight="1">
      <c r="A273" s="1"/>
      <c r="B273" s="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</row>
    <row r="274" spans="1:15" ht="15.75" customHeight="1">
      <c r="A274" s="1"/>
      <c r="B274" s="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</row>
    <row r="275" spans="1:15" ht="15.75" customHeight="1">
      <c r="A275" s="1"/>
      <c r="B275" s="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</row>
    <row r="276" spans="1:15" ht="15.75" customHeight="1">
      <c r="A276" s="1"/>
      <c r="B276" s="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</row>
    <row r="277" spans="1:15" ht="15.75" customHeight="1">
      <c r="A277" s="1"/>
      <c r="B277" s="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</row>
    <row r="278" spans="1:15" ht="15.75" customHeight="1">
      <c r="A278" s="1"/>
      <c r="B278" s="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</row>
    <row r="279" spans="1:15" ht="15.75" customHeight="1">
      <c r="A279" s="1"/>
      <c r="B279" s="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</row>
    <row r="280" spans="1:15" ht="15.75" customHeight="1">
      <c r="A280" s="1"/>
      <c r="B280" s="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</row>
    <row r="281" spans="1:15" ht="15.75" customHeight="1">
      <c r="A281" s="1"/>
      <c r="B281" s="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</row>
    <row r="282" spans="1:15" ht="15.75" customHeight="1">
      <c r="A282" s="1"/>
      <c r="B282" s="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</row>
    <row r="283" spans="1:15" ht="15.75" customHeight="1">
      <c r="A283" s="1"/>
      <c r="B283" s="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</row>
    <row r="284" spans="1:15" ht="15.75" customHeight="1">
      <c r="A284" s="1"/>
      <c r="B284" s="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</row>
    <row r="285" spans="1:15" ht="15.75" customHeight="1">
      <c r="A285" s="1"/>
      <c r="B285" s="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</row>
    <row r="286" spans="1:15" ht="15.75" customHeight="1">
      <c r="A286" s="1"/>
      <c r="B286" s="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</row>
    <row r="287" spans="1:15" ht="15.75" customHeight="1">
      <c r="A287" s="1"/>
      <c r="B287" s="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</row>
    <row r="288" spans="1:15" ht="15.75" customHeight="1">
      <c r="A288" s="1"/>
      <c r="B288" s="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</row>
    <row r="289" spans="1:15" ht="15.75" customHeight="1">
      <c r="A289" s="1"/>
      <c r="B289" s="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</row>
    <row r="290" spans="1:15" ht="15.75" customHeight="1">
      <c r="A290" s="1"/>
      <c r="B290" s="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</row>
    <row r="291" spans="1:15" ht="15.75" customHeight="1">
      <c r="A291" s="1"/>
      <c r="B291" s="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</row>
    <row r="292" spans="1:15" ht="15.75" customHeight="1">
      <c r="A292" s="1"/>
      <c r="B292" s="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</row>
    <row r="293" spans="1:15" ht="15.75" customHeight="1">
      <c r="A293" s="1"/>
      <c r="B293" s="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</row>
    <row r="294" spans="1:15" ht="15.75" customHeight="1">
      <c r="A294" s="1"/>
      <c r="B294" s="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</row>
    <row r="295" spans="1:15" ht="15.75" customHeight="1">
      <c r="A295" s="1"/>
      <c r="B295" s="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</row>
    <row r="296" spans="1:15" ht="15.75" customHeight="1">
      <c r="A296" s="1"/>
      <c r="B296" s="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</row>
    <row r="297" spans="1:15" ht="15.75" customHeight="1">
      <c r="A297" s="1"/>
      <c r="B297" s="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</row>
    <row r="298" spans="1:15" ht="15.75" customHeight="1">
      <c r="A298" s="1"/>
      <c r="B298" s="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</row>
    <row r="299" spans="1:15" ht="15.75" customHeight="1">
      <c r="A299" s="1"/>
      <c r="B299" s="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</row>
    <row r="300" spans="1:15" ht="15.75" customHeight="1">
      <c r="A300" s="1"/>
      <c r="B300" s="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</row>
    <row r="301" spans="1:15" ht="15.75" customHeight="1">
      <c r="A301" s="1"/>
      <c r="B301" s="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</row>
    <row r="302" spans="1:15" ht="15.75" customHeight="1">
      <c r="A302" s="1"/>
      <c r="B302" s="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</row>
    <row r="303" spans="1:15" ht="15.75" customHeight="1">
      <c r="A303" s="1"/>
      <c r="B303" s="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</row>
    <row r="304" spans="1:15" ht="15.75" customHeight="1">
      <c r="A304" s="1"/>
      <c r="B304" s="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</row>
    <row r="305" spans="1:15" ht="15.75" customHeight="1">
      <c r="A305" s="1"/>
      <c r="B305" s="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</row>
    <row r="306" spans="1:15" ht="15.75" customHeight="1">
      <c r="A306" s="1"/>
      <c r="B306" s="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</row>
    <row r="307" spans="1:15" ht="15.75" customHeight="1">
      <c r="A307" s="1"/>
      <c r="B307" s="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</row>
    <row r="308" spans="1:15" ht="15.75" customHeight="1">
      <c r="A308" s="1"/>
      <c r="B308" s="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</row>
    <row r="309" spans="1:15" ht="15.75" customHeight="1">
      <c r="A309" s="1"/>
      <c r="B309" s="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</row>
    <row r="310" spans="1:15" ht="15.75" customHeight="1">
      <c r="A310" s="1"/>
      <c r="B310" s="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</row>
    <row r="311" spans="1:15" ht="15.75" customHeight="1">
      <c r="A311" s="1"/>
      <c r="B311" s="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</row>
    <row r="312" spans="1:15" ht="15.75" customHeight="1">
      <c r="A312" s="1"/>
      <c r="B312" s="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</row>
    <row r="313" spans="1:15" ht="15.75" customHeight="1">
      <c r="A313" s="1"/>
      <c r="B313" s="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</row>
    <row r="314" spans="1:15" ht="15.75" customHeight="1">
      <c r="A314" s="1"/>
      <c r="B314" s="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</row>
    <row r="315" spans="1:15" ht="15.75" customHeight="1">
      <c r="A315" s="1"/>
      <c r="B315" s="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</row>
    <row r="316" spans="1:15" ht="15.75" customHeight="1">
      <c r="A316" s="1"/>
      <c r="B316" s="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</row>
    <row r="317" spans="1:15" ht="15.75" customHeight="1">
      <c r="A317" s="1"/>
      <c r="B317" s="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</row>
    <row r="318" spans="1:15" ht="15.75" customHeight="1">
      <c r="A318" s="1"/>
      <c r="B318" s="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</row>
    <row r="319" spans="1:15" ht="15.75" customHeight="1">
      <c r="A319" s="1"/>
      <c r="B319" s="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</row>
    <row r="320" spans="1:15" ht="15.75" customHeight="1">
      <c r="A320" s="1"/>
      <c r="B320" s="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</row>
    <row r="321" spans="1:15" ht="15.75" customHeight="1">
      <c r="A321" s="1"/>
      <c r="B321" s="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</row>
    <row r="322" spans="1:15" ht="15.75" customHeight="1">
      <c r="A322" s="1"/>
      <c r="B322" s="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</row>
    <row r="323" spans="1:15" ht="15.75" customHeight="1">
      <c r="A323" s="1"/>
      <c r="B323" s="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</row>
    <row r="324" spans="1:15" ht="15.75" customHeight="1">
      <c r="A324" s="1"/>
      <c r="B324" s="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</row>
    <row r="325" spans="1:15" ht="15.75" customHeight="1">
      <c r="A325" s="1"/>
      <c r="B325" s="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</row>
    <row r="326" spans="1:15" ht="15.75" customHeight="1">
      <c r="A326" s="1"/>
      <c r="B326" s="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</row>
    <row r="327" spans="1:15" ht="15.75" customHeight="1">
      <c r="A327" s="1"/>
      <c r="B327" s="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</row>
    <row r="328" spans="1:15" ht="15.75" customHeight="1">
      <c r="A328" s="1"/>
      <c r="B328" s="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</row>
    <row r="329" spans="1:15" ht="15.75" customHeight="1">
      <c r="A329" s="1"/>
      <c r="B329" s="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</row>
    <row r="330" spans="1:15" ht="15.75" customHeight="1">
      <c r="A330" s="1"/>
      <c r="B330" s="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</row>
    <row r="331" spans="1:15" ht="15.75" customHeight="1">
      <c r="A331" s="1"/>
      <c r="B331" s="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</row>
    <row r="332" spans="1:15" ht="15.75" customHeight="1">
      <c r="A332" s="1"/>
      <c r="B332" s="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</row>
    <row r="333" spans="1:15" ht="15.75" customHeight="1">
      <c r="A333" s="1"/>
      <c r="B333" s="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</row>
    <row r="334" spans="1:15" ht="15.75" customHeight="1">
      <c r="A334" s="1"/>
      <c r="B334" s="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</row>
    <row r="335" spans="1:15" ht="15.75" customHeight="1">
      <c r="A335" s="1"/>
      <c r="B335" s="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</row>
    <row r="336" spans="1:15" ht="15.75" customHeight="1">
      <c r="A336" s="1"/>
      <c r="B336" s="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</row>
    <row r="337" spans="1:15" ht="15.75" customHeight="1">
      <c r="A337" s="1"/>
      <c r="B337" s="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</row>
    <row r="338" spans="1:15" ht="15.75" customHeight="1">
      <c r="A338" s="1"/>
      <c r="B338" s="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</row>
    <row r="339" spans="1:15" ht="15.75" customHeight="1">
      <c r="A339" s="1"/>
      <c r="B339" s="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</row>
    <row r="340" spans="1:15" ht="15.75" customHeight="1">
      <c r="A340" s="1"/>
      <c r="B340" s="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</row>
    <row r="341" spans="1:15" ht="15.75" customHeight="1">
      <c r="A341" s="1"/>
      <c r="B341" s="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</row>
    <row r="342" spans="1:15" ht="15.75" customHeight="1">
      <c r="A342" s="1"/>
      <c r="B342" s="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</row>
    <row r="343" spans="1:15" ht="15.75" customHeight="1">
      <c r="A343" s="1"/>
      <c r="B343" s="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</row>
    <row r="344" spans="1:15" ht="15.75" customHeight="1">
      <c r="A344" s="1"/>
      <c r="B344" s="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</row>
    <row r="345" spans="1:15" ht="15.75" customHeight="1">
      <c r="A345" s="1"/>
      <c r="B345" s="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</row>
    <row r="346" spans="1:15" ht="15.75" customHeight="1">
      <c r="A346" s="1"/>
      <c r="B346" s="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</row>
    <row r="347" spans="1:15" ht="15.75" customHeight="1">
      <c r="A347" s="1"/>
      <c r="B347" s="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</row>
    <row r="348" spans="1:15" ht="15.75" customHeight="1">
      <c r="A348" s="1"/>
      <c r="B348" s="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</row>
    <row r="349" spans="1:15" ht="15.75" customHeight="1">
      <c r="A349" s="1"/>
      <c r="B349" s="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</row>
    <row r="350" spans="1:15" ht="15.75" customHeight="1">
      <c r="A350" s="1"/>
      <c r="B350" s="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</row>
    <row r="351" spans="1:15" ht="15.75" customHeight="1">
      <c r="A351" s="1"/>
      <c r="B351" s="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</row>
    <row r="352" spans="1:15" ht="15.75" customHeight="1">
      <c r="A352" s="1"/>
      <c r="B352" s="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</row>
    <row r="353" spans="1:15" ht="15.75" customHeight="1">
      <c r="A353" s="1"/>
      <c r="B353" s="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</row>
    <row r="354" spans="1:15" ht="15.75" customHeight="1">
      <c r="A354" s="1"/>
      <c r="B354" s="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</row>
    <row r="355" spans="1:15" ht="15.75" customHeight="1">
      <c r="A355" s="1"/>
      <c r="B355" s="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</row>
    <row r="356" spans="1:15" ht="15.75" customHeight="1">
      <c r="A356" s="1"/>
      <c r="B356" s="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</row>
    <row r="357" spans="1:15" ht="15.75" customHeight="1">
      <c r="A357" s="1"/>
      <c r="B357" s="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</row>
    <row r="358" spans="1:15" ht="15.75" customHeight="1">
      <c r="A358" s="1"/>
      <c r="B358" s="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</row>
    <row r="359" spans="1:15" ht="15.75" customHeight="1">
      <c r="A359" s="1"/>
      <c r="B359" s="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</row>
    <row r="360" spans="1:15" ht="15.75" customHeight="1">
      <c r="A360" s="1"/>
      <c r="B360" s="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</row>
    <row r="361" spans="1:15" ht="15.75" customHeight="1">
      <c r="A361" s="1"/>
      <c r="B361" s="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</row>
    <row r="362" spans="1:15" ht="15.75" customHeight="1">
      <c r="A362" s="1"/>
      <c r="B362" s="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</row>
    <row r="363" spans="1:15" ht="15.75" customHeight="1">
      <c r="A363" s="1"/>
      <c r="B363" s="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</row>
    <row r="364" spans="1:15" ht="15.75" customHeight="1">
      <c r="A364" s="1"/>
      <c r="B364" s="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</row>
    <row r="365" spans="1:15" ht="15.75" customHeight="1">
      <c r="A365" s="1"/>
      <c r="B365" s="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</row>
    <row r="366" spans="1:15" ht="15.75" customHeight="1">
      <c r="A366" s="1"/>
      <c r="B366" s="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</row>
    <row r="367" spans="1:15" ht="15.75" customHeight="1">
      <c r="A367" s="1"/>
      <c r="B367" s="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</row>
    <row r="368" spans="1:15" ht="15.75" customHeight="1">
      <c r="A368" s="1"/>
      <c r="B368" s="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</row>
    <row r="369" spans="1:15" ht="15.75" customHeight="1">
      <c r="A369" s="1"/>
      <c r="B369" s="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</row>
    <row r="370" spans="1:15" ht="15.75" customHeight="1">
      <c r="A370" s="1"/>
      <c r="B370" s="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</row>
    <row r="371" spans="1:15" ht="15.75" customHeight="1">
      <c r="A371" s="1"/>
      <c r="B371" s="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</row>
    <row r="372" spans="1:15" ht="15.75" customHeight="1">
      <c r="A372" s="1"/>
      <c r="B372" s="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</row>
    <row r="373" spans="1:15" ht="15.75" customHeight="1">
      <c r="A373" s="1"/>
      <c r="B373" s="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</row>
    <row r="374" spans="1:15" ht="15.75" customHeight="1">
      <c r="A374" s="1"/>
      <c r="B374" s="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</row>
    <row r="375" spans="1:15" ht="15.75" customHeight="1">
      <c r="A375" s="1"/>
      <c r="B375" s="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</row>
    <row r="376" spans="1:15" ht="15.75" customHeight="1">
      <c r="A376" s="1"/>
      <c r="B376" s="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</row>
    <row r="377" spans="1:15" ht="15.75" customHeight="1">
      <c r="A377" s="1"/>
      <c r="B377" s="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</row>
    <row r="378" spans="1:15" ht="15.75" customHeight="1">
      <c r="A378" s="1"/>
      <c r="B378" s="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</row>
    <row r="379" spans="1:15" ht="15.75" customHeight="1">
      <c r="A379" s="1"/>
      <c r="B379" s="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</row>
    <row r="380" spans="1:15" ht="15.75" customHeight="1">
      <c r="A380" s="1"/>
      <c r="B380" s="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</row>
    <row r="381" spans="1:15" ht="15.75" customHeight="1">
      <c r="A381" s="1"/>
      <c r="B381" s="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</row>
    <row r="382" spans="1:15" ht="15.75" customHeight="1">
      <c r="A382" s="1"/>
      <c r="B382" s="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</row>
    <row r="383" spans="1:15" ht="15.75" customHeight="1">
      <c r="A383" s="1"/>
      <c r="B383" s="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</row>
    <row r="384" spans="1:15" ht="15.75" customHeight="1">
      <c r="A384" s="1"/>
      <c r="B384" s="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</row>
    <row r="385" spans="1:15" ht="15.75" customHeight="1">
      <c r="A385" s="1"/>
      <c r="B385" s="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</row>
    <row r="386" spans="1:15" ht="15.75" customHeight="1">
      <c r="A386" s="1"/>
      <c r="B386" s="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</row>
    <row r="387" spans="1:15" ht="15.75" customHeight="1">
      <c r="A387" s="1"/>
      <c r="B387" s="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</row>
    <row r="388" spans="1:15" ht="15.75" customHeight="1">
      <c r="A388" s="1"/>
      <c r="B388" s="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</row>
    <row r="389" spans="1:15" ht="15.75" customHeight="1">
      <c r="A389" s="1"/>
      <c r="B389" s="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</row>
    <row r="390" spans="1:15" ht="15.75" customHeight="1">
      <c r="A390" s="1"/>
      <c r="B390" s="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</row>
    <row r="391" spans="1:15" ht="15.75" customHeight="1">
      <c r="A391" s="1"/>
      <c r="B391" s="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</row>
    <row r="392" spans="1:15" ht="15.75" customHeight="1">
      <c r="A392" s="1"/>
      <c r="B392" s="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</row>
    <row r="393" spans="1:15" ht="15.75" customHeight="1">
      <c r="A393" s="1"/>
      <c r="B393" s="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</row>
    <row r="394" spans="1:15" ht="15.75" customHeight="1">
      <c r="A394" s="1"/>
      <c r="B394" s="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</row>
    <row r="395" spans="1:15" ht="15.75" customHeight="1">
      <c r="A395" s="1"/>
      <c r="B395" s="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</row>
    <row r="396" spans="1:15" ht="15.75" customHeight="1">
      <c r="A396" s="1"/>
      <c r="B396" s="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</row>
    <row r="397" spans="1:15" ht="15.75" customHeight="1">
      <c r="A397" s="1"/>
      <c r="B397" s="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</row>
    <row r="398" spans="1:15" ht="15.75" customHeight="1">
      <c r="A398" s="1"/>
      <c r="B398" s="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</row>
    <row r="399" spans="1:15" ht="15.75" customHeight="1">
      <c r="A399" s="1"/>
      <c r="B399" s="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</row>
    <row r="400" spans="1:15" ht="15.75" customHeight="1">
      <c r="A400" s="1"/>
      <c r="B400" s="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</row>
    <row r="401" spans="1:15" ht="15.75" customHeight="1">
      <c r="A401" s="1"/>
      <c r="B401" s="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</row>
    <row r="402" spans="1:15" ht="15.75" customHeight="1">
      <c r="A402" s="1"/>
      <c r="B402" s="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</row>
    <row r="403" spans="1:15" ht="15.75" customHeight="1">
      <c r="A403" s="1"/>
      <c r="B403" s="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</row>
    <row r="404" spans="1:15" ht="15.75" customHeight="1">
      <c r="A404" s="1"/>
      <c r="B404" s="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</row>
    <row r="405" spans="1:15" ht="15.75" customHeight="1">
      <c r="A405" s="1"/>
      <c r="B405" s="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</row>
    <row r="406" spans="1:15" ht="15.75" customHeight="1">
      <c r="A406" s="1"/>
      <c r="B406" s="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15" ht="15.75" customHeight="1">
      <c r="A407" s="1"/>
      <c r="B407" s="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15" ht="15.75" customHeight="1">
      <c r="A408" s="1"/>
      <c r="B408" s="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15" ht="15.75" customHeight="1">
      <c r="A409" s="1"/>
      <c r="B409" s="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15" ht="15.75" customHeight="1">
      <c r="A410" s="1"/>
      <c r="B410" s="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15" ht="15.75" customHeight="1">
      <c r="A411" s="1"/>
      <c r="B411" s="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15" ht="15.75" customHeight="1">
      <c r="A412" s="1"/>
      <c r="B412" s="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15" ht="15.75" customHeight="1">
      <c r="A413" s="1"/>
      <c r="B413" s="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15" ht="15.75" customHeight="1">
      <c r="A414" s="1"/>
      <c r="B414" s="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15" ht="15.75" customHeight="1">
      <c r="A415" s="1"/>
      <c r="B415" s="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15" ht="15.75" customHeight="1">
      <c r="A416" s="1"/>
      <c r="B416" s="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15" ht="15.75" customHeight="1">
      <c r="A417" s="1"/>
      <c r="B417" s="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15" ht="15.75" customHeight="1">
      <c r="A418" s="1"/>
      <c r="B418" s="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</row>
    <row r="419" spans="1:15" ht="15.75" customHeight="1">
      <c r="A419" s="1"/>
      <c r="B419" s="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</row>
    <row r="420" spans="1:15" ht="15.75" customHeight="1">
      <c r="A420" s="1"/>
      <c r="B420" s="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</row>
    <row r="421" spans="1:15" ht="15.75" customHeight="1">
      <c r="A421" s="1"/>
      <c r="B421" s="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</row>
    <row r="422" spans="1:15" ht="15.75" customHeight="1">
      <c r="A422" s="1"/>
      <c r="B422" s="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</row>
    <row r="423" spans="1:15" ht="15.75" customHeight="1">
      <c r="A423" s="1"/>
      <c r="B423" s="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</row>
    <row r="424" spans="1:15" ht="15.75" customHeight="1">
      <c r="A424" s="1"/>
      <c r="B424" s="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</row>
    <row r="425" spans="1:15" ht="15.75" customHeight="1">
      <c r="A425" s="1"/>
      <c r="B425" s="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</row>
    <row r="426" spans="1:15" ht="15.75" customHeight="1">
      <c r="A426" s="1"/>
      <c r="B426" s="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</row>
    <row r="427" spans="1:15" ht="15.75" customHeight="1">
      <c r="A427" s="1"/>
      <c r="B427" s="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</row>
    <row r="428" spans="1:15" ht="15.75" customHeight="1">
      <c r="A428" s="1"/>
      <c r="B428" s="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</row>
    <row r="429" spans="1:15" ht="15.75" customHeight="1">
      <c r="A429" s="1"/>
      <c r="B429" s="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</row>
    <row r="430" spans="1:15" ht="15.75" customHeight="1">
      <c r="A430" s="1"/>
      <c r="B430" s="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</row>
    <row r="431" spans="1:15" ht="15.75" customHeight="1">
      <c r="A431" s="1"/>
      <c r="B431" s="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</row>
    <row r="432" spans="1:15" ht="15.75" customHeight="1">
      <c r="A432" s="1"/>
      <c r="B432" s="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</row>
    <row r="433" spans="1:15" ht="15.75" customHeight="1">
      <c r="A433" s="1"/>
      <c r="B433" s="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</row>
    <row r="434" spans="1:15" ht="15.75" customHeight="1">
      <c r="A434" s="1"/>
      <c r="B434" s="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</row>
    <row r="435" spans="1:15" ht="15.75" customHeight="1">
      <c r="A435" s="1"/>
      <c r="B435" s="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</row>
    <row r="436" spans="1:15" ht="15.75" customHeight="1">
      <c r="A436" s="1"/>
      <c r="B436" s="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</row>
    <row r="437" spans="1:15" ht="15.75" customHeight="1">
      <c r="A437" s="1"/>
      <c r="B437" s="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</row>
    <row r="438" spans="1:15" ht="15.75" customHeight="1">
      <c r="A438" s="1"/>
      <c r="B438" s="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</row>
    <row r="439" spans="1:15" ht="15.75" customHeight="1">
      <c r="A439" s="1"/>
      <c r="B439" s="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</row>
    <row r="440" spans="1:15" ht="15.75" customHeight="1">
      <c r="A440" s="1"/>
      <c r="B440" s="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</row>
    <row r="441" spans="1:15" ht="15.75" customHeight="1">
      <c r="A441" s="1"/>
      <c r="B441" s="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</row>
    <row r="442" spans="1:15" ht="15.75" customHeight="1">
      <c r="A442" s="1"/>
      <c r="B442" s="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</row>
    <row r="443" spans="1:15" ht="15.75" customHeight="1">
      <c r="A443" s="1"/>
      <c r="B443" s="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</row>
    <row r="444" spans="1:15" ht="15.75" customHeight="1">
      <c r="A444" s="1"/>
      <c r="B444" s="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</row>
    <row r="445" spans="1:15" ht="15.75" customHeight="1">
      <c r="A445" s="1"/>
      <c r="B445" s="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</row>
    <row r="446" spans="1:15" ht="15.75" customHeight="1">
      <c r="A446" s="1"/>
      <c r="B446" s="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</row>
    <row r="447" spans="1:15" ht="15.75" customHeight="1">
      <c r="A447" s="1"/>
      <c r="B447" s="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</row>
    <row r="448" spans="1:15" ht="15.75" customHeight="1">
      <c r="A448" s="1"/>
      <c r="B448" s="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</row>
    <row r="449" spans="1:15" ht="15.75" customHeight="1">
      <c r="A449" s="1"/>
      <c r="B449" s="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</row>
    <row r="450" spans="1:15" ht="15.75" customHeight="1">
      <c r="A450" s="1"/>
      <c r="B450" s="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</row>
    <row r="451" spans="1:15" ht="15.75" customHeight="1">
      <c r="A451" s="1"/>
      <c r="B451" s="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</row>
    <row r="452" spans="1:15" ht="15.75" customHeight="1">
      <c r="A452" s="1"/>
      <c r="B452" s="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</row>
    <row r="453" spans="1:15" ht="15.75" customHeight="1">
      <c r="A453" s="1"/>
      <c r="B453" s="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</row>
    <row r="454" spans="1:15" ht="15.75" customHeight="1">
      <c r="A454" s="1"/>
      <c r="B454" s="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</row>
    <row r="455" spans="1:15" ht="15.75" customHeight="1">
      <c r="A455" s="1"/>
      <c r="B455" s="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</row>
    <row r="456" spans="1:15" ht="15.75" customHeight="1">
      <c r="A456" s="1"/>
      <c r="B456" s="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</row>
    <row r="457" spans="1:15" ht="15.75" customHeight="1">
      <c r="A457" s="1"/>
      <c r="B457" s="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</row>
    <row r="458" spans="1:15" ht="15.75" customHeight="1">
      <c r="A458" s="1"/>
      <c r="B458" s="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</row>
    <row r="459" spans="1:15" ht="15.75" customHeight="1">
      <c r="A459" s="1"/>
      <c r="B459" s="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</row>
    <row r="460" spans="1:15" ht="15.75" customHeight="1">
      <c r="A460" s="1"/>
      <c r="B460" s="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</row>
    <row r="461" spans="1:15" ht="15.75" customHeight="1">
      <c r="A461" s="1"/>
      <c r="B461" s="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</row>
    <row r="462" spans="1:15" ht="15.75" customHeight="1">
      <c r="A462" s="1"/>
      <c r="B462" s="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</row>
    <row r="463" spans="1:15" ht="15.75" customHeight="1">
      <c r="A463" s="1"/>
      <c r="B463" s="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</row>
    <row r="464" spans="1:15" ht="15.75" customHeight="1">
      <c r="A464" s="1"/>
      <c r="B464" s="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</row>
    <row r="465" spans="1:15" ht="15.75" customHeight="1">
      <c r="A465" s="1"/>
      <c r="B465" s="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</row>
    <row r="466" spans="1:15" ht="15.75" customHeight="1">
      <c r="A466" s="1"/>
      <c r="B466" s="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</row>
    <row r="467" spans="1:15" ht="15.75" customHeight="1">
      <c r="A467" s="1"/>
      <c r="B467" s="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</row>
    <row r="468" spans="1:15" ht="15.75" customHeight="1">
      <c r="A468" s="1"/>
      <c r="B468" s="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</row>
    <row r="469" spans="1:15" ht="15.75" customHeight="1">
      <c r="A469" s="1"/>
      <c r="B469" s="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</row>
    <row r="470" spans="1:15" ht="15.75" customHeight="1">
      <c r="A470" s="1"/>
      <c r="B470" s="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</row>
    <row r="471" spans="1:15" ht="15.75" customHeight="1">
      <c r="A471" s="1"/>
      <c r="B471" s="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</row>
    <row r="472" spans="1:15" ht="15.75" customHeight="1">
      <c r="A472" s="1"/>
      <c r="B472" s="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</row>
    <row r="473" spans="1:15" ht="15.75" customHeight="1">
      <c r="A473" s="1"/>
      <c r="B473" s="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</row>
    <row r="474" spans="1:15" ht="15.75" customHeight="1">
      <c r="A474" s="1"/>
      <c r="B474" s="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</row>
    <row r="475" spans="1:15" ht="15.75" customHeight="1">
      <c r="A475" s="1"/>
      <c r="B475" s="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</row>
    <row r="476" spans="1:15" ht="15.75" customHeight="1">
      <c r="A476" s="1"/>
      <c r="B476" s="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</row>
    <row r="477" spans="1:15" ht="15.75" customHeight="1">
      <c r="A477" s="1"/>
      <c r="B477" s="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</row>
    <row r="478" spans="1:15" ht="15.75" customHeight="1">
      <c r="A478" s="1"/>
      <c r="B478" s="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</row>
    <row r="479" spans="1:15" ht="15.75" customHeight="1">
      <c r="A479" s="1"/>
      <c r="B479" s="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</row>
    <row r="480" spans="1:15" ht="15.75" customHeight="1">
      <c r="A480" s="1"/>
      <c r="B480" s="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</row>
    <row r="481" spans="1:15" ht="15.75" customHeight="1">
      <c r="A481" s="1"/>
      <c r="B481" s="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</row>
    <row r="482" spans="1:15" ht="15.75" customHeight="1">
      <c r="A482" s="1"/>
      <c r="B482" s="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</row>
    <row r="483" spans="1:15" ht="15.75" customHeight="1">
      <c r="A483" s="1"/>
      <c r="B483" s="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</row>
    <row r="484" spans="1:15" ht="15.75" customHeight="1">
      <c r="A484" s="1"/>
      <c r="B484" s="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</row>
    <row r="485" spans="1:15" ht="15.75" customHeight="1">
      <c r="A485" s="1"/>
      <c r="B485" s="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</row>
    <row r="486" spans="1:15" ht="15.75" customHeight="1">
      <c r="A486" s="1"/>
      <c r="B486" s="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</row>
    <row r="487" spans="1:15" ht="15.75" customHeight="1">
      <c r="A487" s="1"/>
      <c r="B487" s="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</row>
    <row r="488" spans="1:15" ht="15.75" customHeight="1">
      <c r="A488" s="1"/>
      <c r="B488" s="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</row>
    <row r="489" spans="1:15" ht="15.75" customHeight="1">
      <c r="A489" s="1"/>
      <c r="B489" s="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</row>
    <row r="490" spans="1:15" ht="15.75" customHeight="1">
      <c r="A490" s="1"/>
      <c r="B490" s="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</row>
    <row r="491" spans="1:15" ht="15.75" customHeight="1">
      <c r="A491" s="1"/>
      <c r="B491" s="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</row>
    <row r="492" spans="1:15" ht="15.75" customHeight="1">
      <c r="A492" s="1"/>
      <c r="B492" s="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</row>
    <row r="493" spans="1:15" ht="15.75" customHeight="1">
      <c r="A493" s="1"/>
      <c r="B493" s="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</row>
    <row r="494" spans="1:15" ht="15.75" customHeight="1">
      <c r="A494" s="1"/>
      <c r="B494" s="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</row>
    <row r="495" spans="1:15" ht="15.75" customHeight="1">
      <c r="A495" s="1"/>
      <c r="B495" s="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</row>
    <row r="496" spans="1:15" ht="15.75" customHeight="1">
      <c r="A496" s="1"/>
      <c r="B496" s="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</row>
    <row r="497" spans="1:15" ht="15.75" customHeight="1">
      <c r="A497" s="1"/>
      <c r="B497" s="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</row>
    <row r="498" spans="1:15" ht="15.75" customHeight="1">
      <c r="A498" s="1"/>
      <c r="B498" s="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</row>
    <row r="499" spans="1:15" ht="15.75" customHeight="1">
      <c r="A499" s="1"/>
      <c r="B499" s="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</row>
    <row r="500" spans="1:15" ht="15.75" customHeight="1">
      <c r="A500" s="1"/>
      <c r="B500" s="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</row>
    <row r="501" spans="1:15" ht="15.75" customHeight="1">
      <c r="A501" s="1"/>
      <c r="B501" s="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</row>
    <row r="502" spans="1:15" ht="15.75" customHeight="1">
      <c r="A502" s="1"/>
      <c r="B502" s="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</row>
    <row r="503" spans="1:15" ht="15.75" customHeight="1">
      <c r="A503" s="1"/>
      <c r="B503" s="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</row>
    <row r="504" spans="1:15" ht="15.75" customHeight="1">
      <c r="A504" s="1"/>
      <c r="B504" s="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</row>
    <row r="505" spans="1:15" ht="15.75" customHeight="1">
      <c r="A505" s="1"/>
      <c r="B505" s="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</row>
    <row r="506" spans="1:15" ht="15.75" customHeight="1">
      <c r="A506" s="1"/>
      <c r="B506" s="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</row>
    <row r="507" spans="1:15" ht="15.75" customHeight="1">
      <c r="A507" s="1"/>
      <c r="B507" s="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</row>
    <row r="508" spans="1:15" ht="15.75" customHeight="1">
      <c r="A508" s="1"/>
      <c r="B508" s="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</row>
    <row r="509" spans="1:15" ht="15.75" customHeight="1">
      <c r="A509" s="1"/>
      <c r="B509" s="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</row>
    <row r="510" spans="1:15" ht="15.75" customHeight="1">
      <c r="A510" s="1"/>
      <c r="B510" s="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</row>
    <row r="511" spans="1:15" ht="15.75" customHeight="1">
      <c r="A511" s="1"/>
      <c r="B511" s="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</row>
    <row r="512" spans="1:15" ht="15.75" customHeight="1">
      <c r="A512" s="1"/>
      <c r="B512" s="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</row>
    <row r="513" spans="1:15" ht="15.75" customHeight="1">
      <c r="A513" s="1"/>
      <c r="B513" s="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</row>
    <row r="514" spans="1:15" ht="15.75" customHeight="1">
      <c r="A514" s="1"/>
      <c r="B514" s="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</row>
    <row r="515" spans="1:15" ht="15.75" customHeight="1">
      <c r="A515" s="1"/>
      <c r="B515" s="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</row>
    <row r="516" spans="1:15" ht="15.75" customHeight="1">
      <c r="A516" s="1"/>
      <c r="B516" s="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</row>
    <row r="517" spans="1:15" ht="15.75" customHeight="1">
      <c r="A517" s="1"/>
      <c r="B517" s="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</row>
    <row r="518" spans="1:15" ht="15.75" customHeight="1">
      <c r="A518" s="1"/>
      <c r="B518" s="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</row>
    <row r="519" spans="1:15" ht="15.75" customHeight="1">
      <c r="A519" s="1"/>
      <c r="B519" s="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</row>
    <row r="520" spans="1:15" ht="15.75" customHeight="1">
      <c r="A520" s="1"/>
      <c r="B520" s="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</row>
    <row r="521" spans="1:15" ht="15.75" customHeight="1">
      <c r="A521" s="1"/>
      <c r="B521" s="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</row>
    <row r="522" spans="1:15" ht="15.75" customHeight="1">
      <c r="A522" s="1"/>
      <c r="B522" s="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</row>
    <row r="523" spans="1:15" ht="15.75" customHeight="1">
      <c r="A523" s="1"/>
      <c r="B523" s="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</row>
    <row r="524" spans="1:15" ht="15.75" customHeight="1">
      <c r="A524" s="1"/>
      <c r="B524" s="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</row>
    <row r="525" spans="1:15" ht="15.75" customHeight="1">
      <c r="A525" s="1"/>
      <c r="B525" s="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</row>
    <row r="526" spans="1:15" ht="15.75" customHeight="1">
      <c r="A526" s="1"/>
      <c r="B526" s="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</row>
    <row r="527" spans="1:15" ht="15.75" customHeight="1">
      <c r="A527" s="1"/>
      <c r="B527" s="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</row>
    <row r="528" spans="1:15" ht="15.75" customHeight="1">
      <c r="A528" s="1"/>
      <c r="B528" s="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</row>
    <row r="529" spans="1:15" ht="15.75" customHeight="1">
      <c r="A529" s="1"/>
      <c r="B529" s="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</row>
    <row r="530" spans="1:15" ht="15.75" customHeight="1">
      <c r="A530" s="1"/>
      <c r="B530" s="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</row>
    <row r="531" spans="1:15" ht="15.75" customHeight="1">
      <c r="A531" s="1"/>
      <c r="B531" s="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</row>
    <row r="532" spans="1:15" ht="15.75" customHeight="1">
      <c r="A532" s="1"/>
      <c r="B532" s="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</row>
    <row r="533" spans="1:15" ht="15.75" customHeight="1">
      <c r="A533" s="1"/>
      <c r="B533" s="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</row>
    <row r="534" spans="1:15" ht="15.75" customHeight="1">
      <c r="A534" s="1"/>
      <c r="B534" s="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</row>
    <row r="535" spans="1:15" ht="15.75" customHeight="1">
      <c r="A535" s="1"/>
      <c r="B535" s="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</row>
    <row r="536" spans="1:15" ht="15.75" customHeight="1">
      <c r="A536" s="1"/>
      <c r="B536" s="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</row>
    <row r="537" spans="1:15" ht="15.75" customHeight="1">
      <c r="A537" s="1"/>
      <c r="B537" s="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</row>
    <row r="538" spans="1:15" ht="15.75" customHeight="1">
      <c r="A538" s="1"/>
      <c r="B538" s="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</row>
    <row r="539" spans="1:15" ht="15.75" customHeight="1">
      <c r="A539" s="1"/>
      <c r="B539" s="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</row>
    <row r="540" spans="1:15" ht="15.75" customHeight="1">
      <c r="A540" s="1"/>
      <c r="B540" s="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</row>
    <row r="541" spans="1:15" ht="15.75" customHeight="1">
      <c r="A541" s="1"/>
      <c r="B541" s="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</row>
    <row r="542" spans="1:15" ht="15.75" customHeight="1">
      <c r="A542" s="1"/>
      <c r="B542" s="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</row>
    <row r="543" spans="1:15" ht="15.75" customHeight="1">
      <c r="A543" s="1"/>
      <c r="B543" s="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</row>
    <row r="544" spans="1:15" ht="15.75" customHeight="1">
      <c r="A544" s="1"/>
      <c r="B544" s="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</row>
    <row r="545" spans="1:15" ht="15.75" customHeight="1">
      <c r="A545" s="1"/>
      <c r="B545" s="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</row>
    <row r="546" spans="1:15" ht="15.75" customHeight="1">
      <c r="A546" s="1"/>
      <c r="B546" s="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</row>
    <row r="547" spans="1:15" ht="15.75" customHeight="1">
      <c r="A547" s="1"/>
      <c r="B547" s="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</row>
    <row r="548" spans="1:15" ht="15.75" customHeight="1">
      <c r="A548" s="1"/>
      <c r="B548" s="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</row>
    <row r="549" spans="1:15" ht="15.75" customHeight="1">
      <c r="A549" s="1"/>
      <c r="B549" s="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</row>
    <row r="550" spans="1:15" ht="15.75" customHeight="1">
      <c r="A550" s="1"/>
      <c r="B550" s="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</row>
    <row r="551" spans="1:15" ht="15.75" customHeight="1">
      <c r="A551" s="1"/>
      <c r="B551" s="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</row>
    <row r="552" spans="1:15" ht="15.75" customHeight="1">
      <c r="A552" s="1"/>
      <c r="B552" s="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</row>
    <row r="553" spans="1:15" ht="15.75" customHeight="1">
      <c r="A553" s="1"/>
      <c r="B553" s="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</row>
    <row r="554" spans="1:15" ht="15.75" customHeight="1">
      <c r="A554" s="1"/>
      <c r="B554" s="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</row>
    <row r="555" spans="1:15" ht="15.75" customHeight="1">
      <c r="A555" s="1"/>
      <c r="B555" s="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</row>
    <row r="556" spans="1:15" ht="15.75" customHeight="1">
      <c r="A556" s="1"/>
      <c r="B556" s="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</row>
    <row r="557" spans="1:15" ht="15.75" customHeight="1">
      <c r="A557" s="1"/>
      <c r="B557" s="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</row>
    <row r="558" spans="1:15" ht="15.75" customHeight="1">
      <c r="A558" s="1"/>
      <c r="B558" s="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</row>
    <row r="559" spans="1:15" ht="15.75" customHeight="1">
      <c r="A559" s="1"/>
      <c r="B559" s="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</row>
    <row r="560" spans="1:15" ht="15.75" customHeight="1">
      <c r="A560" s="1"/>
      <c r="B560" s="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</row>
    <row r="561" spans="1:15" ht="15.75" customHeight="1">
      <c r="A561" s="1"/>
      <c r="B561" s="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</row>
    <row r="562" spans="1:15" ht="15.75" customHeight="1">
      <c r="A562" s="1"/>
      <c r="B562" s="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</row>
    <row r="563" spans="1:15" ht="15.75" customHeight="1">
      <c r="A563" s="1"/>
      <c r="B563" s="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</row>
    <row r="564" spans="1:15" ht="15.75" customHeight="1">
      <c r="A564" s="1"/>
      <c r="B564" s="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</row>
    <row r="565" spans="1:15" ht="15.75" customHeight="1">
      <c r="A565" s="1"/>
      <c r="B565" s="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</row>
    <row r="566" spans="1:15" ht="15.75" customHeight="1">
      <c r="A566" s="1"/>
      <c r="B566" s="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</row>
    <row r="567" spans="1:15" ht="15.75" customHeight="1">
      <c r="A567" s="1"/>
      <c r="B567" s="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</row>
    <row r="568" spans="1:15" ht="15.75" customHeight="1">
      <c r="A568" s="1"/>
      <c r="B568" s="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</row>
    <row r="569" spans="1:15" ht="15.75" customHeight="1">
      <c r="A569" s="1"/>
      <c r="B569" s="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</row>
    <row r="570" spans="1:15" ht="15.75" customHeight="1">
      <c r="A570" s="1"/>
      <c r="B570" s="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</row>
    <row r="571" spans="1:15" ht="15.75" customHeight="1">
      <c r="A571" s="1"/>
      <c r="B571" s="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</row>
    <row r="572" spans="1:15" ht="15.75" customHeight="1">
      <c r="A572" s="1"/>
      <c r="B572" s="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</row>
    <row r="573" spans="1:15" ht="15.75" customHeight="1">
      <c r="A573" s="1"/>
      <c r="B573" s="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</row>
    <row r="574" spans="1:15" ht="15.75" customHeight="1">
      <c r="A574" s="1"/>
      <c r="B574" s="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</row>
    <row r="575" spans="1:15" ht="15.75" customHeight="1">
      <c r="A575" s="1"/>
      <c r="B575" s="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</row>
    <row r="576" spans="1:15" ht="15.75" customHeight="1">
      <c r="A576" s="1"/>
      <c r="B576" s="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</row>
    <row r="577" spans="1:15" ht="15.75" customHeight="1">
      <c r="A577" s="1"/>
      <c r="B577" s="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</row>
    <row r="578" spans="1:15" ht="15.75" customHeight="1">
      <c r="A578" s="1"/>
      <c r="B578" s="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</row>
    <row r="579" spans="1:15" ht="15.75" customHeight="1">
      <c r="A579" s="1"/>
      <c r="B579" s="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</row>
    <row r="580" spans="1:15" ht="15.75" customHeight="1">
      <c r="A580" s="1"/>
      <c r="B580" s="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</row>
    <row r="581" spans="1:15" ht="15.75" customHeight="1">
      <c r="A581" s="1"/>
      <c r="B581" s="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</row>
    <row r="582" spans="1:15" ht="15.75" customHeight="1">
      <c r="A582" s="1"/>
      <c r="B582" s="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</row>
    <row r="583" spans="1:15" ht="15.75" customHeight="1">
      <c r="A583" s="1"/>
      <c r="B583" s="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</row>
    <row r="584" spans="1:15" ht="15.75" customHeight="1">
      <c r="A584" s="1"/>
      <c r="B584" s="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</row>
    <row r="585" spans="1:15" ht="15.75" customHeight="1">
      <c r="A585" s="1"/>
      <c r="B585" s="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</row>
    <row r="586" spans="1:15" ht="15.75" customHeight="1">
      <c r="A586" s="1"/>
      <c r="B586" s="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</row>
    <row r="587" spans="1:15" ht="15.75" customHeight="1">
      <c r="A587" s="1"/>
      <c r="B587" s="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</row>
    <row r="588" spans="1:15" ht="15.75" customHeight="1">
      <c r="A588" s="1"/>
      <c r="B588" s="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</row>
    <row r="589" spans="1:15" ht="15.75" customHeight="1">
      <c r="A589" s="1"/>
      <c r="B589" s="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</row>
    <row r="590" spans="1:15" ht="15.75" customHeight="1">
      <c r="A590" s="1"/>
      <c r="B590" s="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</row>
    <row r="591" spans="1:15" ht="15.75" customHeight="1">
      <c r="A591" s="1"/>
      <c r="B591" s="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</row>
    <row r="592" spans="1:15" ht="15.75" customHeight="1">
      <c r="A592" s="1"/>
      <c r="B592" s="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</row>
    <row r="593" spans="1:15" ht="15.75" customHeight="1">
      <c r="A593" s="1"/>
      <c r="B593" s="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</row>
    <row r="594" spans="1:15" ht="15.75" customHeight="1">
      <c r="A594" s="1"/>
      <c r="B594" s="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</row>
    <row r="595" spans="1:15" ht="15.75" customHeight="1">
      <c r="A595" s="1"/>
      <c r="B595" s="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</row>
    <row r="596" spans="1:15" ht="15.75" customHeight="1">
      <c r="A596" s="1"/>
      <c r="B596" s="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</row>
    <row r="597" spans="1:15" ht="15.75" customHeight="1">
      <c r="A597" s="1"/>
      <c r="B597" s="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</row>
    <row r="598" spans="1:15" ht="15.75" customHeight="1">
      <c r="A598" s="1"/>
      <c r="B598" s="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</row>
    <row r="599" spans="1:15" ht="15.75" customHeight="1">
      <c r="A599" s="1"/>
      <c r="B599" s="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</row>
    <row r="600" spans="1:15" ht="15.75" customHeight="1">
      <c r="A600" s="1"/>
      <c r="B600" s="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</row>
    <row r="601" spans="1:15" ht="15.75" customHeight="1">
      <c r="A601" s="1"/>
      <c r="B601" s="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</row>
    <row r="602" spans="1:15" ht="15.75" customHeight="1">
      <c r="A602" s="1"/>
      <c r="B602" s="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</row>
    <row r="603" spans="1:15" ht="15.75" customHeight="1">
      <c r="A603" s="1"/>
      <c r="B603" s="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</row>
    <row r="604" spans="1:15" ht="15.75" customHeight="1">
      <c r="A604" s="1"/>
      <c r="B604" s="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</row>
    <row r="605" spans="1:15" ht="15.75" customHeight="1">
      <c r="A605" s="1"/>
      <c r="B605" s="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</row>
    <row r="606" spans="1:15" ht="15.75" customHeight="1">
      <c r="A606" s="1"/>
      <c r="B606" s="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</row>
    <row r="607" spans="1:15" ht="15.75" customHeight="1">
      <c r="A607" s="1"/>
      <c r="B607" s="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</row>
    <row r="608" spans="1:15" ht="15.75" customHeight="1">
      <c r="A608" s="1"/>
      <c r="B608" s="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</row>
    <row r="609" spans="1:15" ht="15.75" customHeight="1">
      <c r="A609" s="1"/>
      <c r="B609" s="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</row>
    <row r="610" spans="1:15" ht="15.75" customHeight="1">
      <c r="A610" s="1"/>
      <c r="B610" s="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</row>
    <row r="611" spans="1:15" ht="15.75" customHeight="1">
      <c r="A611" s="1"/>
      <c r="B611" s="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</row>
    <row r="612" spans="1:15" ht="15.75" customHeight="1">
      <c r="A612" s="1"/>
      <c r="B612" s="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</row>
    <row r="613" spans="1:15" ht="15.75" customHeight="1">
      <c r="A613" s="1"/>
      <c r="B613" s="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</row>
    <row r="614" spans="1:15" ht="15.75" customHeight="1">
      <c r="A614" s="1"/>
      <c r="B614" s="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</row>
    <row r="615" spans="1:15" ht="15.75" customHeight="1">
      <c r="A615" s="1"/>
      <c r="B615" s="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</row>
    <row r="616" spans="1:15" ht="15.75" customHeight="1">
      <c r="A616" s="1"/>
      <c r="B616" s="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</row>
    <row r="617" spans="1:15" ht="15.75" customHeight="1">
      <c r="A617" s="1"/>
      <c r="B617" s="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</row>
    <row r="618" spans="1:15" ht="15.75" customHeight="1">
      <c r="A618" s="1"/>
      <c r="B618" s="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</row>
    <row r="619" spans="1:15" ht="15.75" customHeight="1">
      <c r="A619" s="1"/>
      <c r="B619" s="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</row>
    <row r="620" spans="1:15" ht="15.75" customHeight="1">
      <c r="A620" s="1"/>
      <c r="B620" s="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</row>
    <row r="621" spans="1:15" ht="15.75" customHeight="1">
      <c r="A621" s="1"/>
      <c r="B621" s="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</row>
    <row r="622" spans="1:15" ht="15.75" customHeight="1">
      <c r="A622" s="1"/>
      <c r="B622" s="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</row>
    <row r="623" spans="1:15" ht="15.75" customHeight="1">
      <c r="A623" s="1"/>
      <c r="B623" s="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</row>
    <row r="624" spans="1:15" ht="15.75" customHeight="1">
      <c r="A624" s="1"/>
      <c r="B624" s="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</row>
    <row r="625" spans="1:15" ht="15.75" customHeight="1">
      <c r="A625" s="1"/>
      <c r="B625" s="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</row>
    <row r="626" spans="1:15" ht="15.75" customHeight="1">
      <c r="A626" s="1"/>
      <c r="B626" s="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</row>
    <row r="627" spans="1:15" ht="15.75" customHeight="1">
      <c r="A627" s="1"/>
      <c r="B627" s="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</row>
    <row r="628" spans="1:15" ht="15.75" customHeight="1">
      <c r="A628" s="1"/>
      <c r="B628" s="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</row>
    <row r="629" spans="1:15" ht="15.75" customHeight="1">
      <c r="A629" s="1"/>
      <c r="B629" s="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</row>
    <row r="630" spans="1:15" ht="15.75" customHeight="1">
      <c r="A630" s="1"/>
      <c r="B630" s="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</row>
    <row r="631" spans="1:15" ht="15.75" customHeight="1">
      <c r="A631" s="1"/>
      <c r="B631" s="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</row>
    <row r="632" spans="1:15" ht="15.75" customHeight="1">
      <c r="A632" s="1"/>
      <c r="B632" s="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</row>
    <row r="633" spans="1:15" ht="15.75" customHeight="1">
      <c r="A633" s="1"/>
      <c r="B633" s="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</row>
    <row r="634" spans="1:15" ht="15.75" customHeight="1">
      <c r="A634" s="1"/>
      <c r="B634" s="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</row>
    <row r="635" spans="1:15" ht="15.75" customHeight="1">
      <c r="A635" s="1"/>
      <c r="B635" s="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</row>
    <row r="636" spans="1:15" ht="15.75" customHeight="1">
      <c r="A636" s="1"/>
      <c r="B636" s="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</row>
    <row r="637" spans="1:15" ht="15.75" customHeight="1">
      <c r="A637" s="1"/>
      <c r="B637" s="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</row>
    <row r="638" spans="1:15" ht="15.75" customHeight="1">
      <c r="A638" s="1"/>
      <c r="B638" s="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</row>
    <row r="639" spans="1:15" ht="15.75" customHeight="1">
      <c r="A639" s="1"/>
      <c r="B639" s="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</row>
    <row r="640" spans="1:15" ht="15.75" customHeight="1">
      <c r="A640" s="1"/>
      <c r="B640" s="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</row>
    <row r="641" spans="1:15" ht="15.75" customHeight="1">
      <c r="A641" s="1"/>
      <c r="B641" s="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</row>
    <row r="642" spans="1:15" ht="15.75" customHeight="1">
      <c r="A642" s="1"/>
      <c r="B642" s="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</row>
    <row r="643" spans="1:15" ht="15.75" customHeight="1">
      <c r="A643" s="1"/>
      <c r="B643" s="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</row>
    <row r="644" spans="1:15" ht="15.75" customHeight="1">
      <c r="A644" s="1"/>
      <c r="B644" s="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</row>
    <row r="645" spans="1:15" ht="15.75" customHeight="1">
      <c r="A645" s="1"/>
      <c r="B645" s="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</row>
    <row r="646" spans="1:15" ht="15.75" customHeight="1">
      <c r="A646" s="1"/>
      <c r="B646" s="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</row>
    <row r="647" spans="1:15" ht="15.75" customHeight="1">
      <c r="A647" s="1"/>
      <c r="B647" s="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</row>
    <row r="648" spans="1:15" ht="15.75" customHeight="1">
      <c r="A648" s="1"/>
      <c r="B648" s="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</row>
    <row r="649" spans="1:15" ht="15.75" customHeight="1">
      <c r="A649" s="1"/>
      <c r="B649" s="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</row>
    <row r="650" spans="1:15" ht="15.75" customHeight="1">
      <c r="A650" s="1"/>
      <c r="B650" s="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</row>
    <row r="651" spans="1:15" ht="15.75" customHeight="1">
      <c r="A651" s="1"/>
      <c r="B651" s="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</row>
    <row r="652" spans="1:15" ht="15.75" customHeight="1">
      <c r="A652" s="1"/>
      <c r="B652" s="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</row>
    <row r="653" spans="1:15" ht="15.75" customHeight="1">
      <c r="A653" s="1"/>
      <c r="B653" s="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</row>
    <row r="654" spans="1:15" ht="15.75" customHeight="1">
      <c r="A654" s="1"/>
      <c r="B654" s="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</row>
    <row r="655" spans="1:15" ht="15.75" customHeight="1">
      <c r="A655" s="1"/>
      <c r="B655" s="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</row>
    <row r="656" spans="1:15" ht="15.75" customHeight="1">
      <c r="A656" s="1"/>
      <c r="B656" s="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</row>
    <row r="657" spans="1:15" ht="15.75" customHeight="1">
      <c r="A657" s="1"/>
      <c r="B657" s="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</row>
    <row r="658" spans="1:15" ht="15.75" customHeight="1">
      <c r="A658" s="1"/>
      <c r="B658" s="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</row>
    <row r="659" spans="1:15" ht="15.75" customHeight="1">
      <c r="A659" s="1"/>
      <c r="B659" s="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</row>
    <row r="660" spans="1:15" ht="15.75" customHeight="1">
      <c r="A660" s="1"/>
      <c r="B660" s="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</row>
    <row r="661" spans="1:15" ht="15.75" customHeight="1">
      <c r="A661" s="1"/>
      <c r="B661" s="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</row>
    <row r="662" spans="1:15" ht="15.75" customHeight="1">
      <c r="A662" s="1"/>
      <c r="B662" s="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</row>
    <row r="663" spans="1:15" ht="15.75" customHeight="1">
      <c r="A663" s="1"/>
      <c r="B663" s="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</row>
    <row r="664" spans="1:15" ht="15.75" customHeight="1">
      <c r="A664" s="1"/>
      <c r="B664" s="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</row>
    <row r="665" spans="1:15" ht="15.75" customHeight="1">
      <c r="A665" s="1"/>
      <c r="B665" s="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</row>
    <row r="666" spans="1:15" ht="15.75" customHeight="1">
      <c r="A666" s="1"/>
      <c r="B666" s="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</row>
    <row r="667" spans="1:15" ht="15.75" customHeight="1">
      <c r="A667" s="1"/>
      <c r="B667" s="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</row>
    <row r="668" spans="1:15" ht="15.75" customHeight="1">
      <c r="A668" s="1"/>
      <c r="B668" s="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</row>
    <row r="669" spans="1:15" ht="15.75" customHeight="1">
      <c r="A669" s="1"/>
      <c r="B669" s="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</row>
    <row r="670" spans="1:15" ht="15.75" customHeight="1">
      <c r="A670" s="1"/>
      <c r="B670" s="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</row>
    <row r="671" spans="1:15" ht="15.75" customHeight="1">
      <c r="A671" s="1"/>
      <c r="B671" s="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</row>
    <row r="672" spans="1:15" ht="15.75" customHeight="1">
      <c r="A672" s="1"/>
      <c r="B672" s="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</row>
    <row r="673" spans="1:15" ht="15.75" customHeight="1">
      <c r="A673" s="1"/>
      <c r="B673" s="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</row>
    <row r="674" spans="1:15" ht="15.75" customHeight="1">
      <c r="A674" s="1"/>
      <c r="B674" s="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</row>
    <row r="675" spans="1:15" ht="15.75" customHeight="1">
      <c r="A675" s="1"/>
      <c r="B675" s="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</row>
    <row r="676" spans="1:15" ht="15.75" customHeight="1">
      <c r="A676" s="1"/>
      <c r="B676" s="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</row>
    <row r="677" spans="1:15" ht="15.75" customHeight="1">
      <c r="A677" s="1"/>
      <c r="B677" s="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</row>
    <row r="678" spans="1:15" ht="15.75" customHeight="1">
      <c r="A678" s="1"/>
      <c r="B678" s="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</row>
    <row r="679" spans="1:15" ht="15.75" customHeight="1">
      <c r="A679" s="1"/>
      <c r="B679" s="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</row>
    <row r="680" spans="1:15" ht="15.75" customHeight="1">
      <c r="A680" s="1"/>
      <c r="B680" s="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</row>
    <row r="681" spans="1:15" ht="15.75" customHeight="1">
      <c r="A681" s="1"/>
      <c r="B681" s="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</row>
    <row r="682" spans="1:15" ht="15.75" customHeight="1">
      <c r="A682" s="1"/>
      <c r="B682" s="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</row>
    <row r="683" spans="1:15" ht="15.75" customHeight="1">
      <c r="A683" s="1"/>
      <c r="B683" s="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</row>
    <row r="684" spans="1:15" ht="15.75" customHeight="1">
      <c r="A684" s="1"/>
      <c r="B684" s="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</row>
    <row r="685" spans="1:15" ht="15.75" customHeight="1">
      <c r="A685" s="1"/>
      <c r="B685" s="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</row>
    <row r="686" spans="1:15" ht="15.75" customHeight="1">
      <c r="A686" s="1"/>
      <c r="B686" s="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</row>
    <row r="687" spans="1:15" ht="15.75" customHeight="1">
      <c r="A687" s="1"/>
      <c r="B687" s="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</row>
    <row r="688" spans="1:15" ht="15.75" customHeight="1">
      <c r="A688" s="1"/>
      <c r="B688" s="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</row>
    <row r="689" spans="1:15" ht="15.75" customHeight="1">
      <c r="A689" s="1"/>
      <c r="B689" s="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</row>
    <row r="690" spans="1:15" ht="15.75" customHeight="1">
      <c r="A690" s="1"/>
      <c r="B690" s="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</row>
    <row r="691" spans="1:15" ht="15.75" customHeight="1">
      <c r="A691" s="1"/>
      <c r="B691" s="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</row>
    <row r="692" spans="1:15" ht="15.75" customHeight="1">
      <c r="A692" s="1"/>
      <c r="B692" s="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</row>
    <row r="693" spans="1:15" ht="15.75" customHeight="1">
      <c r="A693" s="1"/>
      <c r="B693" s="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</row>
    <row r="694" spans="1:15" ht="15.75" customHeight="1">
      <c r="A694" s="1"/>
      <c r="B694" s="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</row>
    <row r="695" spans="1:15" ht="15.75" customHeight="1">
      <c r="A695" s="1"/>
      <c r="B695" s="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</row>
    <row r="696" spans="1:15" ht="15.75" customHeight="1">
      <c r="A696" s="1"/>
      <c r="B696" s="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</row>
    <row r="697" spans="1:15" ht="15.75" customHeight="1">
      <c r="A697" s="1"/>
      <c r="B697" s="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</row>
    <row r="698" spans="1:15" ht="15.75" customHeight="1">
      <c r="A698" s="1"/>
      <c r="B698" s="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</row>
    <row r="699" spans="1:15" ht="15.75" customHeight="1">
      <c r="A699" s="1"/>
      <c r="B699" s="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</row>
    <row r="700" spans="1:15" ht="15.75" customHeight="1">
      <c r="A700" s="1"/>
      <c r="B700" s="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</row>
    <row r="701" spans="1:15" ht="15.75" customHeight="1">
      <c r="A701" s="1"/>
      <c r="B701" s="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</row>
    <row r="702" spans="1:15" ht="15.75" customHeight="1">
      <c r="A702" s="1"/>
      <c r="B702" s="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</row>
    <row r="703" spans="1:15" ht="15.75" customHeight="1">
      <c r="A703" s="1"/>
      <c r="B703" s="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</row>
    <row r="704" spans="1:15" ht="15.75" customHeight="1">
      <c r="A704" s="1"/>
      <c r="B704" s="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</row>
    <row r="705" spans="1:15" ht="15.75" customHeight="1">
      <c r="A705" s="1"/>
      <c r="B705" s="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</row>
    <row r="706" spans="1:15" ht="15.75" customHeight="1">
      <c r="A706" s="1"/>
      <c r="B706" s="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</row>
    <row r="707" spans="1:15" ht="15.75" customHeight="1">
      <c r="A707" s="1"/>
      <c r="B707" s="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</row>
    <row r="708" spans="1:15" ht="15.75" customHeight="1">
      <c r="A708" s="1"/>
      <c r="B708" s="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</row>
    <row r="709" spans="1:15" ht="15.75" customHeight="1">
      <c r="A709" s="1"/>
      <c r="B709" s="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</row>
    <row r="710" spans="1:15" ht="15.75" customHeight="1">
      <c r="A710" s="1"/>
      <c r="B710" s="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</row>
    <row r="711" spans="1:15" ht="15.75" customHeight="1">
      <c r="A711" s="1"/>
      <c r="B711" s="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</row>
    <row r="712" spans="1:15" ht="15.75" customHeight="1">
      <c r="A712" s="1"/>
      <c r="B712" s="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</row>
    <row r="713" spans="1:15" ht="15.75" customHeight="1">
      <c r="A713" s="1"/>
      <c r="B713" s="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</row>
    <row r="714" spans="1:15" ht="15.75" customHeight="1">
      <c r="A714" s="1"/>
      <c r="B714" s="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</row>
    <row r="715" spans="1:15" ht="15.75" customHeight="1">
      <c r="A715" s="1"/>
      <c r="B715" s="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</row>
    <row r="716" spans="1:15" ht="15.75" customHeight="1">
      <c r="A716" s="1"/>
      <c r="B716" s="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</row>
    <row r="717" spans="1:15" ht="15.75" customHeight="1">
      <c r="A717" s="1"/>
      <c r="B717" s="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</row>
    <row r="718" spans="1:15" ht="15.75" customHeight="1">
      <c r="A718" s="1"/>
      <c r="B718" s="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</row>
    <row r="719" spans="1:15" ht="15.75" customHeight="1">
      <c r="A719" s="1"/>
      <c r="B719" s="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</row>
    <row r="720" spans="1:15" ht="15.75" customHeight="1">
      <c r="A720" s="1"/>
      <c r="B720" s="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</row>
    <row r="721" spans="1:15" ht="15.75" customHeight="1">
      <c r="A721" s="1"/>
      <c r="B721" s="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</row>
    <row r="722" spans="1:15" ht="15.75" customHeight="1">
      <c r="A722" s="1"/>
      <c r="B722" s="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</row>
    <row r="723" spans="1:15" ht="15.75" customHeight="1">
      <c r="A723" s="1"/>
      <c r="B723" s="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</row>
    <row r="724" spans="1:15" ht="15.75" customHeight="1">
      <c r="A724" s="1"/>
      <c r="B724" s="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</row>
    <row r="725" spans="1:15" ht="15.75" customHeight="1">
      <c r="A725" s="1"/>
      <c r="B725" s="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</row>
    <row r="726" spans="1:15" ht="15.75" customHeight="1">
      <c r="A726" s="1"/>
      <c r="B726" s="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</row>
    <row r="727" spans="1:15" ht="15.75" customHeight="1">
      <c r="A727" s="1"/>
      <c r="B727" s="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</row>
    <row r="728" spans="1:15" ht="15.75" customHeight="1">
      <c r="A728" s="1"/>
      <c r="B728" s="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</row>
    <row r="729" spans="1:15" ht="15.75" customHeight="1">
      <c r="A729" s="1"/>
      <c r="B729" s="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</row>
    <row r="730" spans="1:15" ht="15.75" customHeight="1">
      <c r="A730" s="1"/>
      <c r="B730" s="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</row>
    <row r="731" spans="1:15" ht="15.75" customHeight="1">
      <c r="A731" s="1"/>
      <c r="B731" s="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</row>
    <row r="732" spans="1:15" ht="15.75" customHeight="1">
      <c r="A732" s="1"/>
      <c r="B732" s="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</row>
    <row r="733" spans="1:15" ht="15.75" customHeight="1">
      <c r="A733" s="1"/>
      <c r="B733" s="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</row>
    <row r="734" spans="1:15" ht="15.75" customHeight="1">
      <c r="A734" s="1"/>
      <c r="B734" s="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</row>
    <row r="735" spans="1:15" ht="15.75" customHeight="1">
      <c r="A735" s="1"/>
      <c r="B735" s="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</row>
    <row r="736" spans="1:15" ht="15.75" customHeight="1">
      <c r="A736" s="1"/>
      <c r="B736" s="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</row>
    <row r="737" spans="1:15" ht="15.75" customHeight="1">
      <c r="A737" s="1"/>
      <c r="B737" s="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</row>
    <row r="738" spans="1:15" ht="15.75" customHeight="1">
      <c r="A738" s="1"/>
      <c r="B738" s="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</row>
    <row r="739" spans="1:15" ht="15.75" customHeight="1">
      <c r="A739" s="1"/>
      <c r="B739" s="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</row>
    <row r="740" spans="1:15" ht="15.75" customHeight="1">
      <c r="A740" s="1"/>
      <c r="B740" s="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</row>
    <row r="741" spans="1:15" ht="15.75" customHeight="1">
      <c r="A741" s="1"/>
      <c r="B741" s="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</row>
    <row r="742" spans="1:15" ht="15.75" customHeight="1">
      <c r="A742" s="1"/>
      <c r="B742" s="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</row>
    <row r="743" spans="1:15" ht="15.75" customHeight="1">
      <c r="A743" s="1"/>
      <c r="B743" s="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</row>
    <row r="744" spans="1:15" ht="15.75" customHeight="1">
      <c r="A744" s="1"/>
      <c r="B744" s="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</row>
    <row r="745" spans="1:15" ht="15.75" customHeight="1">
      <c r="A745" s="1"/>
      <c r="B745" s="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</row>
    <row r="746" spans="1:15" ht="15.75" customHeight="1">
      <c r="A746" s="1"/>
      <c r="B746" s="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</row>
    <row r="747" spans="1:15" ht="15.75" customHeight="1">
      <c r="A747" s="1"/>
      <c r="B747" s="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</row>
    <row r="748" spans="1:15" ht="15.75" customHeight="1">
      <c r="A748" s="1"/>
      <c r="B748" s="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</row>
    <row r="749" spans="1:15" ht="15.75" customHeight="1">
      <c r="A749" s="1"/>
      <c r="B749" s="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</row>
    <row r="750" spans="1:15" ht="15.75" customHeight="1">
      <c r="A750" s="1"/>
      <c r="B750" s="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</row>
    <row r="751" spans="1:15" ht="15.75" customHeight="1">
      <c r="A751" s="1"/>
      <c r="B751" s="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</row>
    <row r="752" spans="1:15" ht="15.75" customHeight="1">
      <c r="A752" s="1"/>
      <c r="B752" s="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</row>
    <row r="753" spans="1:15" ht="15.75" customHeight="1">
      <c r="A753" s="1"/>
      <c r="B753" s="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</row>
    <row r="754" spans="1:15" ht="15.75" customHeight="1">
      <c r="A754" s="1"/>
      <c r="B754" s="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</row>
    <row r="755" spans="1:15" ht="15.75" customHeight="1">
      <c r="A755" s="1"/>
      <c r="B755" s="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</row>
    <row r="756" spans="1:15" ht="15.75" customHeight="1">
      <c r="A756" s="1"/>
      <c r="B756" s="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</row>
    <row r="757" spans="1:15" ht="15.75" customHeight="1">
      <c r="A757" s="1"/>
      <c r="B757" s="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</row>
    <row r="758" spans="1:15" ht="15.75" customHeight="1">
      <c r="A758" s="1"/>
      <c r="B758" s="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</row>
    <row r="759" spans="1:15" ht="15.75" customHeight="1">
      <c r="A759" s="1"/>
      <c r="B759" s="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</row>
    <row r="760" spans="1:15" ht="15.75" customHeight="1">
      <c r="A760" s="1"/>
      <c r="B760" s="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</row>
    <row r="761" spans="1:15" ht="15.75" customHeight="1">
      <c r="A761" s="1"/>
      <c r="B761" s="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</row>
    <row r="762" spans="1:15" ht="15.75" customHeight="1">
      <c r="A762" s="1"/>
      <c r="B762" s="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</row>
    <row r="763" spans="1:15" ht="15.75" customHeight="1">
      <c r="A763" s="1"/>
      <c r="B763" s="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</row>
    <row r="764" spans="1:15" ht="15.75" customHeight="1">
      <c r="A764" s="1"/>
      <c r="B764" s="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</row>
    <row r="765" spans="1:15" ht="15.75" customHeight="1">
      <c r="A765" s="1"/>
      <c r="B765" s="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</row>
    <row r="766" spans="1:15" ht="15.75" customHeight="1">
      <c r="A766" s="1"/>
      <c r="B766" s="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</row>
    <row r="767" spans="1:15" ht="15.75" customHeight="1">
      <c r="A767" s="1"/>
      <c r="B767" s="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</row>
    <row r="768" spans="1:15" ht="15.75" customHeight="1">
      <c r="A768" s="1"/>
      <c r="B768" s="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</row>
    <row r="769" spans="1:15" ht="15.75" customHeight="1">
      <c r="A769" s="1"/>
      <c r="B769" s="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</row>
    <row r="770" spans="1:15" ht="15.75" customHeight="1">
      <c r="A770" s="1"/>
      <c r="B770" s="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</row>
    <row r="771" spans="1:15" ht="15.75" customHeight="1">
      <c r="A771" s="1"/>
      <c r="B771" s="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</row>
    <row r="772" spans="1:15" ht="15.75" customHeight="1">
      <c r="A772" s="1"/>
      <c r="B772" s="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</row>
    <row r="773" spans="1:15" ht="15.75" customHeight="1">
      <c r="A773" s="1"/>
      <c r="B773" s="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</row>
    <row r="774" spans="1:15" ht="15.75" customHeight="1">
      <c r="A774" s="1"/>
      <c r="B774" s="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</row>
    <row r="775" spans="1:15" ht="15.75" customHeight="1">
      <c r="A775" s="1"/>
      <c r="B775" s="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</row>
    <row r="776" spans="1:15" ht="15.75" customHeight="1">
      <c r="A776" s="1"/>
      <c r="B776" s="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</row>
    <row r="777" spans="1:15" ht="15.75" customHeight="1">
      <c r="A777" s="1"/>
      <c r="B777" s="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</row>
    <row r="778" spans="1:15" ht="15.75" customHeight="1">
      <c r="A778" s="1"/>
      <c r="B778" s="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</row>
    <row r="779" spans="1:15" ht="15.75" customHeight="1">
      <c r="A779" s="1"/>
      <c r="B779" s="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</row>
    <row r="780" spans="1:15" ht="15.75" customHeight="1">
      <c r="A780" s="1"/>
      <c r="B780" s="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</row>
    <row r="781" spans="1:15" ht="15.75" customHeight="1">
      <c r="A781" s="1"/>
      <c r="B781" s="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</row>
    <row r="782" spans="1:15" ht="15.75" customHeight="1">
      <c r="A782" s="1"/>
      <c r="B782" s="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</row>
    <row r="783" spans="1:15" ht="15.75" customHeight="1">
      <c r="A783" s="1"/>
      <c r="B783" s="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</row>
    <row r="784" spans="1:15" ht="15.75" customHeight="1">
      <c r="A784" s="1"/>
      <c r="B784" s="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</row>
    <row r="785" spans="1:15" ht="15.75" customHeight="1">
      <c r="A785" s="1"/>
      <c r="B785" s="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</row>
    <row r="786" spans="1:15" ht="15.75" customHeight="1">
      <c r="A786" s="1"/>
      <c r="B786" s="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</row>
    <row r="787" spans="1:15" ht="15.75" customHeight="1">
      <c r="A787" s="1"/>
      <c r="B787" s="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</row>
    <row r="788" spans="1:15" ht="15.75" customHeight="1">
      <c r="A788" s="1"/>
      <c r="B788" s="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</row>
    <row r="789" spans="1:15" ht="15.75" customHeight="1">
      <c r="A789" s="1"/>
      <c r="B789" s="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</row>
    <row r="790" spans="1:15" ht="15.75" customHeight="1">
      <c r="A790" s="1"/>
      <c r="B790" s="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</row>
    <row r="791" spans="1:15" ht="15.75" customHeight="1">
      <c r="A791" s="1"/>
      <c r="B791" s="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</row>
    <row r="792" spans="1:15" ht="15.75" customHeight="1">
      <c r="A792" s="1"/>
      <c r="B792" s="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</row>
    <row r="793" spans="1:15" ht="15.75" customHeight="1">
      <c r="A793" s="1"/>
      <c r="B793" s="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</row>
    <row r="794" spans="1:15" ht="15.75" customHeight="1">
      <c r="A794" s="1"/>
      <c r="B794" s="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</row>
    <row r="795" spans="1:15" ht="15.75" customHeight="1">
      <c r="A795" s="1"/>
      <c r="B795" s="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</row>
    <row r="796" spans="1:15" ht="15.75" customHeight="1">
      <c r="A796" s="1"/>
      <c r="B796" s="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</row>
    <row r="797" spans="1:15" ht="15.75" customHeight="1">
      <c r="A797" s="1"/>
      <c r="B797" s="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</row>
    <row r="798" spans="1:15" ht="15.75" customHeight="1">
      <c r="A798" s="1"/>
      <c r="B798" s="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</row>
    <row r="799" spans="1:15" ht="15.75" customHeight="1">
      <c r="A799" s="1"/>
      <c r="B799" s="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</row>
    <row r="800" spans="1:15" ht="15.75" customHeight="1">
      <c r="A800" s="1"/>
      <c r="B800" s="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</row>
    <row r="801" spans="1:15" ht="15.75" customHeight="1">
      <c r="A801" s="1"/>
      <c r="B801" s="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</row>
    <row r="802" spans="1:15" ht="15.75" customHeight="1">
      <c r="A802" s="1"/>
      <c r="B802" s="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</row>
    <row r="803" spans="1:15" ht="15.75" customHeight="1">
      <c r="A803" s="1"/>
      <c r="B803" s="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</row>
    <row r="804" spans="1:15" ht="15.75" customHeight="1">
      <c r="A804" s="1"/>
      <c r="B804" s="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</row>
    <row r="805" spans="1:15" ht="15.75" customHeight="1">
      <c r="A805" s="1"/>
      <c r="B805" s="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</row>
    <row r="806" spans="1:15" ht="15.75" customHeight="1">
      <c r="A806" s="1"/>
      <c r="B806" s="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</row>
    <row r="807" spans="1:15" ht="15.75" customHeight="1">
      <c r="A807" s="1"/>
      <c r="B807" s="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</row>
    <row r="808" spans="1:15" ht="15.75" customHeight="1">
      <c r="A808" s="1"/>
      <c r="B808" s="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</row>
    <row r="809" spans="1:15" ht="15.75" customHeight="1">
      <c r="A809" s="1"/>
      <c r="B809" s="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</row>
    <row r="810" spans="1:15" ht="15.75" customHeight="1">
      <c r="A810" s="1"/>
      <c r="B810" s="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</row>
    <row r="811" spans="1:15" ht="15.75" customHeight="1">
      <c r="A811" s="1"/>
      <c r="B811" s="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</row>
    <row r="812" spans="1:15" ht="15.75" customHeight="1">
      <c r="A812" s="1"/>
      <c r="B812" s="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</row>
    <row r="813" spans="1:15" ht="15.75" customHeight="1">
      <c r="A813" s="1"/>
      <c r="B813" s="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</row>
    <row r="814" spans="1:15" ht="15.75" customHeight="1">
      <c r="A814" s="1"/>
      <c r="B814" s="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</row>
    <row r="815" spans="1:15" ht="15.75" customHeight="1">
      <c r="A815" s="1"/>
      <c r="B815" s="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</row>
    <row r="816" spans="1:15" ht="15.75" customHeight="1">
      <c r="A816" s="1"/>
      <c r="B816" s="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</row>
    <row r="817" spans="1:15" ht="15.75" customHeight="1">
      <c r="A817" s="1"/>
      <c r="B817" s="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</row>
    <row r="818" spans="1:15" ht="15.75" customHeight="1">
      <c r="A818" s="1"/>
      <c r="B818" s="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</row>
    <row r="819" spans="1:15" ht="15.75" customHeight="1">
      <c r="A819" s="1"/>
      <c r="B819" s="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</row>
    <row r="820" spans="1:15" ht="15.75" customHeight="1">
      <c r="A820" s="1"/>
      <c r="B820" s="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</row>
    <row r="821" spans="1:15" ht="15.75" customHeight="1">
      <c r="A821" s="1"/>
      <c r="B821" s="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</row>
    <row r="822" spans="1:15" ht="15.75" customHeight="1">
      <c r="A822" s="1"/>
      <c r="B822" s="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</row>
    <row r="823" spans="1:15" ht="15.75" customHeight="1">
      <c r="A823" s="1"/>
      <c r="B823" s="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</row>
    <row r="824" spans="1:15" ht="15.75" customHeight="1">
      <c r="A824" s="1"/>
      <c r="B824" s="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</row>
    <row r="825" spans="1:15" ht="15.75" customHeight="1">
      <c r="A825" s="1"/>
      <c r="B825" s="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</row>
    <row r="826" spans="1:15" ht="15.75" customHeight="1">
      <c r="A826" s="1"/>
      <c r="B826" s="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</row>
    <row r="827" spans="1:15" ht="15.75" customHeight="1">
      <c r="A827" s="1"/>
      <c r="B827" s="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</row>
    <row r="828" spans="1:15" ht="15.75" customHeight="1">
      <c r="A828" s="1"/>
      <c r="B828" s="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</row>
    <row r="829" spans="1:15" ht="15.75" customHeight="1">
      <c r="A829" s="1"/>
      <c r="B829" s="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</row>
    <row r="830" spans="1:15" ht="15.75" customHeight="1">
      <c r="A830" s="1"/>
      <c r="B830" s="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</row>
    <row r="831" spans="1:15" ht="15.75" customHeight="1">
      <c r="A831" s="1"/>
      <c r="B831" s="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</row>
    <row r="832" spans="1:15" ht="15.75" customHeight="1">
      <c r="A832" s="1"/>
      <c r="B832" s="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</row>
    <row r="833" spans="1:15" ht="15.75" customHeight="1">
      <c r="A833" s="1"/>
      <c r="B833" s="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</row>
    <row r="834" spans="1:15" ht="15.75" customHeight="1">
      <c r="A834" s="1"/>
      <c r="B834" s="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</row>
    <row r="835" spans="1:15" ht="15.75" customHeight="1">
      <c r="A835" s="1"/>
      <c r="B835" s="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</row>
    <row r="836" spans="1:15" ht="15.75" customHeight="1">
      <c r="A836" s="1"/>
      <c r="B836" s="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</row>
    <row r="837" spans="1:15" ht="15.75" customHeight="1">
      <c r="A837" s="1"/>
      <c r="B837" s="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</row>
    <row r="838" spans="1:15" ht="15.75" customHeight="1">
      <c r="A838" s="1"/>
      <c r="B838" s="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</row>
    <row r="839" spans="1:15" ht="15.75" customHeight="1">
      <c r="A839" s="1"/>
      <c r="B839" s="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</row>
    <row r="840" spans="1:15" ht="15.75" customHeight="1">
      <c r="A840" s="1"/>
      <c r="B840" s="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</row>
    <row r="841" spans="1:15" ht="15.75" customHeight="1">
      <c r="A841" s="1"/>
      <c r="B841" s="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</row>
    <row r="842" spans="1:15" ht="15.75" customHeight="1">
      <c r="A842" s="1"/>
      <c r="B842" s="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</row>
    <row r="843" spans="1:15" ht="15.75" customHeight="1">
      <c r="A843" s="1"/>
      <c r="B843" s="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</row>
    <row r="844" spans="1:15" ht="15.75" customHeight="1">
      <c r="A844" s="1"/>
      <c r="B844" s="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</row>
    <row r="845" spans="1:15" ht="15.75" customHeight="1">
      <c r="A845" s="1"/>
      <c r="B845" s="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</row>
    <row r="846" spans="1:15" ht="15.75" customHeight="1">
      <c r="A846" s="1"/>
      <c r="B846" s="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</row>
    <row r="847" spans="1:15" ht="15.75" customHeight="1">
      <c r="A847" s="1"/>
      <c r="B847" s="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</row>
    <row r="848" spans="1:15" ht="15.75" customHeight="1">
      <c r="A848" s="1"/>
      <c r="B848" s="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</row>
    <row r="849" spans="1:15" ht="15.75" customHeight="1">
      <c r="A849" s="1"/>
      <c r="B849" s="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</row>
    <row r="850" spans="1:15" ht="15.75" customHeight="1">
      <c r="A850" s="1"/>
      <c r="B850" s="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</row>
    <row r="851" spans="1:15" ht="15.75" customHeight="1">
      <c r="A851" s="1"/>
      <c r="B851" s="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</row>
    <row r="852" spans="1:15" ht="15.75" customHeight="1">
      <c r="A852" s="1"/>
      <c r="B852" s="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</row>
    <row r="853" spans="1:15" ht="15.75" customHeight="1">
      <c r="A853" s="1"/>
      <c r="B853" s="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</row>
    <row r="854" spans="1:15" ht="15.75" customHeight="1">
      <c r="A854" s="1"/>
      <c r="B854" s="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</row>
    <row r="855" spans="1:15" ht="15.75" customHeight="1">
      <c r="A855" s="1"/>
      <c r="B855" s="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</row>
    <row r="856" spans="1:15" ht="15.75" customHeight="1">
      <c r="A856" s="1"/>
      <c r="B856" s="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</row>
    <row r="857" spans="1:15" ht="15.75" customHeight="1">
      <c r="A857" s="1"/>
      <c r="B857" s="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</row>
    <row r="858" spans="1:15" ht="15.75" customHeight="1">
      <c r="A858" s="1"/>
      <c r="B858" s="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</row>
    <row r="859" spans="1:15" ht="15.75" customHeight="1">
      <c r="A859" s="1"/>
      <c r="B859" s="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</row>
    <row r="860" spans="1:15" ht="15.75" customHeight="1">
      <c r="A860" s="1"/>
      <c r="B860" s="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</row>
    <row r="861" spans="1:15" ht="15.75" customHeight="1">
      <c r="A861" s="1"/>
      <c r="B861" s="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</row>
    <row r="862" spans="1:15" ht="15.75" customHeight="1">
      <c r="A862" s="1"/>
      <c r="B862" s="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</row>
    <row r="863" spans="1:15" ht="15.75" customHeight="1">
      <c r="A863" s="1"/>
      <c r="B863" s="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</row>
    <row r="864" spans="1:15" ht="15.75" customHeight="1">
      <c r="A864" s="1"/>
      <c r="B864" s="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</row>
    <row r="865" spans="1:15" ht="15.75" customHeight="1">
      <c r="A865" s="1"/>
      <c r="B865" s="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</row>
    <row r="866" spans="1:15" ht="15.75" customHeight="1">
      <c r="A866" s="1"/>
      <c r="B866" s="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</row>
    <row r="867" spans="1:15" ht="15.75" customHeight="1">
      <c r="A867" s="1"/>
      <c r="B867" s="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</row>
    <row r="868" spans="1:15" ht="15.75" customHeight="1">
      <c r="A868" s="1"/>
      <c r="B868" s="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</row>
    <row r="869" spans="1:15" ht="15.75" customHeight="1">
      <c r="A869" s="1"/>
      <c r="B869" s="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</row>
    <row r="870" spans="1:15" ht="15.75" customHeight="1">
      <c r="A870" s="1"/>
      <c r="B870" s="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</row>
    <row r="871" spans="1:15" ht="15.75" customHeight="1">
      <c r="A871" s="1"/>
      <c r="B871" s="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</row>
    <row r="872" spans="1:15" ht="15.75" customHeight="1">
      <c r="A872" s="1"/>
      <c r="B872" s="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</row>
    <row r="873" spans="1:15" ht="15.75" customHeight="1">
      <c r="A873" s="1"/>
      <c r="B873" s="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</row>
    <row r="874" spans="1:15" ht="15.75" customHeight="1">
      <c r="A874" s="1"/>
      <c r="B874" s="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</row>
    <row r="875" spans="1:15" ht="15.75" customHeight="1">
      <c r="A875" s="1"/>
      <c r="B875" s="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</row>
    <row r="876" spans="1:15" ht="15.75" customHeight="1">
      <c r="A876" s="1"/>
      <c r="B876" s="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</row>
    <row r="877" spans="1:15" ht="15.75" customHeight="1">
      <c r="A877" s="1"/>
      <c r="B877" s="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</row>
    <row r="878" spans="1:15" ht="15.75" customHeight="1">
      <c r="A878" s="1"/>
      <c r="B878" s="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</row>
    <row r="879" spans="1:15" ht="15.75" customHeight="1">
      <c r="A879" s="1"/>
      <c r="B879" s="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</row>
    <row r="880" spans="1:15" ht="15.75" customHeight="1">
      <c r="A880" s="1"/>
      <c r="B880" s="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</row>
    <row r="881" spans="1:15" ht="15.75" customHeight="1">
      <c r="A881" s="1"/>
      <c r="B881" s="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</row>
    <row r="882" spans="1:15" ht="15.75" customHeight="1">
      <c r="A882" s="1"/>
      <c r="B882" s="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</row>
    <row r="883" spans="1:15" ht="15.75" customHeight="1">
      <c r="A883" s="1"/>
      <c r="B883" s="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</row>
    <row r="884" spans="1:15" ht="15.75" customHeight="1">
      <c r="A884" s="1"/>
      <c r="B884" s="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</row>
    <row r="885" spans="1:15" ht="15.75" customHeight="1">
      <c r="A885" s="1"/>
      <c r="B885" s="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</row>
    <row r="886" spans="1:15" ht="15.75" customHeight="1">
      <c r="A886" s="1"/>
      <c r="B886" s="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</row>
    <row r="887" spans="1:15" ht="15.75" customHeight="1">
      <c r="A887" s="1"/>
      <c r="B887" s="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</row>
    <row r="888" spans="1:15" ht="15.75" customHeight="1">
      <c r="A888" s="1"/>
      <c r="B888" s="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</row>
    <row r="889" spans="1:15" ht="15.75" customHeight="1">
      <c r="A889" s="1"/>
      <c r="B889" s="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</row>
    <row r="890" spans="1:15" ht="15.75" customHeight="1">
      <c r="A890" s="1"/>
      <c r="B890" s="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</row>
    <row r="891" spans="1:15" ht="15.75" customHeight="1">
      <c r="A891" s="1"/>
      <c r="B891" s="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</row>
    <row r="892" spans="1:15" ht="15.75" customHeight="1">
      <c r="A892" s="1"/>
      <c r="B892" s="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</row>
    <row r="893" spans="1:15" ht="15.75" customHeight="1">
      <c r="A893" s="1"/>
      <c r="B893" s="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</row>
    <row r="894" spans="1:15" ht="15.75" customHeight="1">
      <c r="A894" s="1"/>
      <c r="B894" s="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</row>
    <row r="895" spans="1:15" ht="15.75" customHeight="1">
      <c r="A895" s="1"/>
      <c r="B895" s="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</row>
    <row r="896" spans="1:15" ht="15.75" customHeight="1">
      <c r="A896" s="1"/>
      <c r="B896" s="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</row>
    <row r="897" spans="1:15" ht="15.75" customHeight="1">
      <c r="A897" s="1"/>
      <c r="B897" s="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</row>
    <row r="898" spans="1:15" ht="15.75" customHeight="1">
      <c r="A898" s="1"/>
      <c r="B898" s="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</row>
    <row r="899" spans="1:15" ht="15.75" customHeight="1">
      <c r="A899" s="1"/>
      <c r="B899" s="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</row>
    <row r="900" spans="1:15" ht="15.75" customHeight="1">
      <c r="A900" s="1"/>
      <c r="B900" s="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</row>
    <row r="901" spans="1:15" ht="15.75" customHeight="1">
      <c r="A901" s="1"/>
      <c r="B901" s="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</row>
    <row r="902" spans="1:15" ht="15.75" customHeight="1">
      <c r="A902" s="1"/>
      <c r="B902" s="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</row>
    <row r="903" spans="1:15" ht="15.75" customHeight="1">
      <c r="A903" s="1"/>
      <c r="B903" s="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</row>
    <row r="904" spans="1:15" ht="15.75" customHeight="1">
      <c r="A904" s="1"/>
      <c r="B904" s="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</row>
    <row r="905" spans="1:15" ht="15.75" customHeight="1">
      <c r="A905" s="1"/>
      <c r="B905" s="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</row>
    <row r="906" spans="1:15" ht="15.75" customHeight="1">
      <c r="A906" s="1"/>
      <c r="B906" s="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</row>
    <row r="907" spans="1:15" ht="15.75" customHeight="1">
      <c r="A907" s="1"/>
      <c r="B907" s="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</row>
    <row r="908" spans="1:15" ht="15.75" customHeight="1">
      <c r="A908" s="1"/>
      <c r="B908" s="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</row>
    <row r="909" spans="1:15" ht="15.75" customHeight="1">
      <c r="A909" s="1"/>
      <c r="B909" s="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</row>
    <row r="910" spans="1:15" ht="15.75" customHeight="1">
      <c r="A910" s="1"/>
      <c r="B910" s="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</row>
    <row r="911" spans="1:15" ht="15.75" customHeight="1">
      <c r="A911" s="1"/>
      <c r="B911" s="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</row>
    <row r="912" spans="1:15" ht="15.75" customHeight="1">
      <c r="A912" s="1"/>
      <c r="B912" s="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</row>
    <row r="913" spans="1:15" ht="15.75" customHeight="1">
      <c r="A913" s="1"/>
      <c r="B913" s="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</row>
    <row r="914" spans="1:15" ht="15.75" customHeight="1">
      <c r="A914" s="1"/>
      <c r="B914" s="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</row>
    <row r="915" spans="1:15" ht="15.75" customHeight="1">
      <c r="A915" s="1"/>
      <c r="B915" s="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</row>
    <row r="916" spans="1:15" ht="15.75" customHeight="1">
      <c r="A916" s="1"/>
      <c r="B916" s="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</row>
    <row r="917" spans="1:15" ht="15.75" customHeight="1">
      <c r="A917" s="1"/>
      <c r="B917" s="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</row>
    <row r="918" spans="1:15" ht="15.75" customHeight="1">
      <c r="A918" s="1"/>
      <c r="B918" s="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</row>
    <row r="919" spans="1:15" ht="15.75" customHeight="1">
      <c r="A919" s="1"/>
      <c r="B919" s="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</row>
    <row r="920" spans="1:15" ht="15.75" customHeight="1">
      <c r="A920" s="1"/>
      <c r="B920" s="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</row>
    <row r="921" spans="1:15" ht="15.75" customHeight="1">
      <c r="A921" s="1"/>
      <c r="B921" s="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</row>
    <row r="922" spans="1:15" ht="15.75" customHeight="1">
      <c r="A922" s="1"/>
      <c r="B922" s="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</row>
    <row r="923" spans="1:15" ht="15.75" customHeight="1">
      <c r="A923" s="1"/>
      <c r="B923" s="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</row>
    <row r="924" spans="1:15" ht="15.75" customHeight="1">
      <c r="A924" s="1"/>
      <c r="B924" s="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</row>
    <row r="925" spans="1:15" ht="15.75" customHeight="1">
      <c r="A925" s="1"/>
      <c r="B925" s="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</row>
    <row r="926" spans="1:15" ht="15.75" customHeight="1">
      <c r="A926" s="1"/>
      <c r="B926" s="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</row>
    <row r="927" spans="1:15" ht="15.75" customHeight="1">
      <c r="A927" s="1"/>
      <c r="B927" s="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</row>
    <row r="928" spans="1:15" ht="15.75" customHeight="1">
      <c r="A928" s="1"/>
      <c r="B928" s="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</row>
    <row r="929" spans="1:15" ht="15.75" customHeight="1">
      <c r="A929" s="1"/>
      <c r="B929" s="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</row>
    <row r="930" spans="1:15" ht="15.75" customHeight="1">
      <c r="A930" s="1"/>
      <c r="B930" s="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</row>
    <row r="931" spans="1:15" ht="15.75" customHeight="1">
      <c r="A931" s="1"/>
      <c r="B931" s="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</row>
    <row r="932" spans="1:15" ht="15.75" customHeight="1">
      <c r="A932" s="1"/>
      <c r="B932" s="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</row>
    <row r="933" spans="1:15" ht="15.75" customHeight="1">
      <c r="A933" s="1"/>
      <c r="B933" s="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</row>
    <row r="934" spans="1:15" ht="15.75" customHeight="1">
      <c r="A934" s="1"/>
      <c r="B934" s="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</row>
    <row r="935" spans="1:15" ht="15.75" customHeight="1">
      <c r="A935" s="1"/>
      <c r="B935" s="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</row>
    <row r="936" spans="1:15" ht="15.75" customHeight="1">
      <c r="A936" s="1"/>
      <c r="B936" s="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</row>
    <row r="937" spans="1:15" ht="15.75" customHeight="1">
      <c r="A937" s="1"/>
      <c r="B937" s="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</row>
    <row r="938" spans="1:15" ht="15.75" customHeight="1">
      <c r="A938" s="1"/>
      <c r="B938" s="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</row>
    <row r="939" spans="1:15" ht="15.75" customHeight="1">
      <c r="A939" s="1"/>
      <c r="B939" s="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</row>
    <row r="940" spans="1:15" ht="15.75" customHeight="1">
      <c r="A940" s="1"/>
      <c r="B940" s="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</row>
    <row r="941" spans="1:15" ht="15.75" customHeight="1">
      <c r="A941" s="1"/>
      <c r="B941" s="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</row>
    <row r="942" spans="1:15" ht="15.75" customHeight="1">
      <c r="A942" s="1"/>
      <c r="B942" s="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</row>
    <row r="943" spans="1:15" ht="15.75" customHeight="1">
      <c r="A943" s="1"/>
      <c r="B943" s="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</row>
    <row r="944" spans="1:15" ht="15.75" customHeight="1">
      <c r="A944" s="1"/>
      <c r="B944" s="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</row>
    <row r="945" spans="1:15" ht="15.75" customHeight="1">
      <c r="A945" s="1"/>
      <c r="B945" s="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</row>
    <row r="946" spans="1:15" ht="15.75" customHeight="1">
      <c r="A946" s="1"/>
      <c r="B946" s="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</row>
    <row r="947" spans="1:15" ht="15.75" customHeight="1">
      <c r="A947" s="1"/>
      <c r="B947" s="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</row>
    <row r="948" spans="1:15" ht="15.75" customHeight="1">
      <c r="A948" s="1"/>
      <c r="B948" s="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</row>
    <row r="949" spans="1:15" ht="15.75" customHeight="1">
      <c r="A949" s="1"/>
      <c r="B949" s="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</row>
    <row r="950" spans="1:15" ht="15.75" customHeight="1">
      <c r="A950" s="1"/>
      <c r="B950" s="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</row>
    <row r="951" spans="1:15" ht="15.75" customHeight="1">
      <c r="A951" s="1"/>
      <c r="B951" s="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</row>
    <row r="952" spans="1:15" ht="15.75" customHeight="1">
      <c r="A952" s="1"/>
      <c r="B952" s="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</row>
    <row r="953" spans="1:15" ht="15.75" customHeight="1">
      <c r="A953" s="1"/>
      <c r="B953" s="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</row>
    <row r="954" spans="1:15" ht="15.75" customHeight="1">
      <c r="A954" s="1"/>
      <c r="B954" s="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</row>
    <row r="955" spans="1:15" ht="15.75" customHeight="1">
      <c r="A955" s="1"/>
      <c r="B955" s="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</row>
    <row r="956" spans="1:15" ht="15.75" customHeight="1">
      <c r="A956" s="1"/>
      <c r="B956" s="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</row>
    <row r="957" spans="1:15" ht="15.75" customHeight="1">
      <c r="A957" s="1"/>
      <c r="B957" s="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</row>
    <row r="958" spans="1:15" ht="15.75" customHeight="1">
      <c r="A958" s="1"/>
      <c r="B958" s="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</row>
    <row r="959" spans="1:15" ht="15.75" customHeight="1">
      <c r="A959" s="1"/>
      <c r="B959" s="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</row>
    <row r="960" spans="1:15" ht="15.75" customHeight="1">
      <c r="A960" s="1"/>
      <c r="B960" s="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</row>
    <row r="961" spans="1:15" ht="15.75" customHeight="1">
      <c r="A961" s="1"/>
      <c r="B961" s="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</row>
    <row r="962" spans="1:15" ht="15.75" customHeight="1">
      <c r="A962" s="1"/>
      <c r="B962" s="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</row>
    <row r="963" spans="1:15" ht="15.75" customHeight="1">
      <c r="A963" s="1"/>
      <c r="B963" s="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</row>
    <row r="964" spans="1:15" ht="15.75" customHeight="1">
      <c r="A964" s="1"/>
      <c r="B964" s="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</row>
    <row r="965" spans="1:15" ht="15.75" customHeight="1">
      <c r="A965" s="1"/>
      <c r="B965" s="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</row>
    <row r="966" spans="1:15" ht="15.75" customHeight="1">
      <c r="A966" s="1"/>
      <c r="B966" s="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</row>
    <row r="967" spans="1:15" ht="15.75" customHeight="1">
      <c r="A967" s="1"/>
      <c r="B967" s="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</row>
    <row r="968" spans="1:15" ht="15.75" customHeight="1">
      <c r="A968" s="1"/>
      <c r="B968" s="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</row>
    <row r="969" spans="1:15" ht="15.75" customHeight="1">
      <c r="A969" s="1"/>
      <c r="B969" s="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</row>
    <row r="970" spans="1:15" ht="15.75" customHeight="1">
      <c r="A970" s="1"/>
      <c r="B970" s="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</row>
    <row r="971" spans="1:15" ht="15.75" customHeight="1">
      <c r="A971" s="1"/>
      <c r="B971" s="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</row>
    <row r="972" spans="1:15" ht="15.75" customHeight="1">
      <c r="A972" s="1"/>
      <c r="B972" s="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</row>
    <row r="973" spans="1:15" ht="15.75" customHeight="1">
      <c r="A973" s="1"/>
      <c r="B973" s="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</row>
    <row r="974" spans="1:15" ht="15.75" customHeight="1">
      <c r="A974" s="1"/>
      <c r="B974" s="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</row>
    <row r="975" spans="1:15" ht="15.75" customHeight="1">
      <c r="A975" s="1"/>
      <c r="B975" s="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</row>
    <row r="976" spans="1:15" ht="15.75" customHeight="1">
      <c r="A976" s="1"/>
      <c r="B976" s="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</row>
    <row r="977" spans="1:15" ht="15.75" customHeight="1">
      <c r="A977" s="1"/>
      <c r="B977" s="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</row>
    <row r="978" spans="1:15" ht="15.75" customHeight="1">
      <c r="A978" s="1"/>
      <c r="B978" s="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</row>
    <row r="979" spans="1:15" ht="15.75" customHeight="1">
      <c r="A979" s="1"/>
      <c r="B979" s="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</row>
    <row r="980" spans="1:15" ht="15.75" customHeight="1">
      <c r="A980" s="1"/>
      <c r="B980" s="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</row>
    <row r="981" spans="1:15" ht="15.75" customHeight="1">
      <c r="A981" s="1"/>
      <c r="B981" s="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</row>
    <row r="982" spans="1:15" ht="15.75" customHeight="1">
      <c r="A982" s="1"/>
      <c r="B982" s="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</row>
    <row r="983" spans="1:15" ht="15.75" customHeight="1">
      <c r="A983" s="1"/>
      <c r="B983" s="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</row>
    <row r="984" spans="1:15" ht="15.75" customHeight="1">
      <c r="A984" s="1"/>
      <c r="B984" s="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</row>
    <row r="985" spans="1:15" ht="15.75" customHeight="1">
      <c r="A985" s="1"/>
      <c r="B985" s="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</row>
    <row r="986" spans="1:15" ht="15.75" customHeight="1">
      <c r="A986" s="1"/>
      <c r="B986" s="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</row>
    <row r="987" spans="1:15" ht="15.75" customHeight="1">
      <c r="A987" s="1"/>
      <c r="B987" s="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</row>
    <row r="988" spans="1:15" ht="15.75" customHeight="1">
      <c r="A988" s="1"/>
      <c r="B988" s="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</row>
    <row r="989" spans="1:15" ht="15.75" customHeight="1">
      <c r="A989" s="1"/>
      <c r="B989" s="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</row>
    <row r="990" spans="1:15" ht="15.75" customHeight="1">
      <c r="A990" s="1"/>
      <c r="B990" s="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</row>
    <row r="991" spans="1:15" ht="15.75" customHeight="1">
      <c r="A991" s="1"/>
      <c r="B991" s="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</row>
    <row r="992" spans="1:15" ht="15.75" customHeight="1">
      <c r="A992" s="1"/>
      <c r="B992" s="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</row>
    <row r="993" spans="1:15" ht="15.75" customHeight="1">
      <c r="A993" s="1"/>
      <c r="B993" s="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</row>
    <row r="994" spans="1:15" ht="15.75" customHeight="1">
      <c r="A994" s="1"/>
      <c r="B994" s="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</row>
    <row r="995" spans="1:15" ht="15.75" customHeight="1">
      <c r="A995" s="1"/>
      <c r="B995" s="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</row>
    <row r="996" spans="1:15" ht="15.75" customHeight="1">
      <c r="A996" s="1"/>
      <c r="B996" s="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</row>
    <row r="997" spans="1:15" ht="15.75" customHeight="1">
      <c r="A997" s="1"/>
      <c r="B997" s="1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</row>
    <row r="998" spans="1:15" ht="15.75" customHeight="1">
      <c r="A998" s="1"/>
      <c r="B998" s="1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</row>
    <row r="999" spans="1:15" ht="15.75" customHeight="1">
      <c r="A999" s="1"/>
      <c r="B999" s="1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</row>
    <row r="1000" spans="1:15" ht="15.75" customHeight="1">
      <c r="A1000" s="1"/>
      <c r="B1000" s="1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</row>
  </sheetData>
  <mergeCells count="22">
    <mergeCell ref="C18:F18"/>
    <mergeCell ref="C22:F22"/>
    <mergeCell ref="C2:D2"/>
    <mergeCell ref="F2:H2"/>
    <mergeCell ref="C3:H3"/>
    <mergeCell ref="C4:F4"/>
    <mergeCell ref="C5:H5"/>
    <mergeCell ref="C9:E9"/>
    <mergeCell ref="B19:B25"/>
    <mergeCell ref="F46:F47"/>
    <mergeCell ref="F48:F49"/>
    <mergeCell ref="B48:B49"/>
    <mergeCell ref="B50:B51"/>
    <mergeCell ref="H46:H47"/>
    <mergeCell ref="H48:H49"/>
    <mergeCell ref="H50:H51"/>
    <mergeCell ref="B91:C91"/>
    <mergeCell ref="B26:B27"/>
    <mergeCell ref="C28:F28"/>
    <mergeCell ref="B29:B39"/>
    <mergeCell ref="C34:F34"/>
    <mergeCell ref="B46:B47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000"/>
  <sheetViews>
    <sheetView workbookViewId="0"/>
  </sheetViews>
  <sheetFormatPr defaultColWidth="12.5703125" defaultRowHeight="15" customHeight="1"/>
  <cols>
    <col min="1" max="1" width="77.140625" customWidth="1"/>
    <col min="2" max="2" width="21.28515625" customWidth="1"/>
    <col min="3" max="4" width="12" customWidth="1"/>
    <col min="5" max="26" width="8" customWidth="1"/>
  </cols>
  <sheetData>
    <row r="2" spans="1:4" ht="18.75" customHeight="1">
      <c r="A2" s="230" t="s">
        <v>67</v>
      </c>
      <c r="B2" s="219"/>
    </row>
    <row r="3" spans="1:4" ht="18.75" customHeight="1">
      <c r="A3" s="230" t="s">
        <v>68</v>
      </c>
      <c r="B3" s="219"/>
    </row>
    <row r="4" spans="1:4" ht="18.75" customHeight="1">
      <c r="A4" s="231" t="s">
        <v>69</v>
      </c>
      <c r="B4" s="219"/>
    </row>
    <row r="5" spans="1:4" ht="15.75" customHeight="1">
      <c r="A5" s="3"/>
    </row>
    <row r="6" spans="1:4" ht="15.75" customHeight="1">
      <c r="A6" s="55"/>
    </row>
    <row r="7" spans="1:4" ht="18.75" customHeight="1">
      <c r="A7" s="56" t="s">
        <v>70</v>
      </c>
      <c r="B7" s="57">
        <f>18291422.37+4037773.05+3482808.56+747745.08</f>
        <v>26559749.059999999</v>
      </c>
      <c r="C7" s="58"/>
      <c r="D7" s="58"/>
    </row>
    <row r="8" spans="1:4" ht="37.5" customHeight="1">
      <c r="A8" s="56" t="s">
        <v>71</v>
      </c>
      <c r="B8" s="57">
        <f>3482808.56+747745.08</f>
        <v>4230553.6399999997</v>
      </c>
    </row>
    <row r="9" spans="1:4" ht="18.75" customHeight="1">
      <c r="A9" s="56" t="s">
        <v>72</v>
      </c>
      <c r="B9" s="57">
        <v>28304518.989999998</v>
      </c>
    </row>
    <row r="10" spans="1:4" ht="18.75" customHeight="1">
      <c r="A10" s="56" t="s">
        <v>73</v>
      </c>
      <c r="B10" s="57">
        <f>B9-B7</f>
        <v>1744769.9299999997</v>
      </c>
      <c r="C10" s="58"/>
      <c r="D10" s="58"/>
    </row>
    <row r="11" spans="1:4" ht="18.75" customHeight="1">
      <c r="A11" s="56" t="s">
        <v>74</v>
      </c>
      <c r="B11" s="59"/>
    </row>
    <row r="12" spans="1:4" ht="18.75" customHeight="1">
      <c r="A12" s="56" t="s">
        <v>75</v>
      </c>
      <c r="B12" s="60">
        <f>(B8+B10)/B7</f>
        <v>0.22497665759195992</v>
      </c>
      <c r="C12" s="58"/>
      <c r="D12" s="5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2:B2"/>
    <mergeCell ref="A3:B3"/>
    <mergeCell ref="A4:B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pane ySplit="4" topLeftCell="A5" activePane="bottomLeft" state="frozen"/>
      <selection pane="bottomLeft" activeCell="B6" sqref="B6"/>
    </sheetView>
  </sheetViews>
  <sheetFormatPr defaultColWidth="12.5703125" defaultRowHeight="15" customHeight="1"/>
  <cols>
    <col min="1" max="1" width="27.7109375" customWidth="1"/>
    <col min="2" max="2" width="5.140625" customWidth="1"/>
    <col min="3" max="3" width="13.85546875" customWidth="1"/>
    <col min="4" max="4" width="11.5703125" customWidth="1"/>
    <col min="5" max="5" width="15.28515625" customWidth="1"/>
    <col min="6" max="6" width="15.140625" customWidth="1"/>
    <col min="7" max="7" width="15.5703125" customWidth="1"/>
    <col min="8" max="8" width="9.42578125" customWidth="1"/>
    <col min="9" max="9" width="11.140625" customWidth="1"/>
    <col min="10" max="10" width="9.140625" customWidth="1"/>
    <col min="11" max="11" width="18.42578125" customWidth="1"/>
    <col min="12" max="12" width="9.140625" customWidth="1"/>
    <col min="13" max="13" width="12.7109375" customWidth="1"/>
    <col min="14" max="15" width="9.140625" customWidth="1"/>
    <col min="16" max="16" width="11.5703125" customWidth="1"/>
    <col min="17" max="20" width="9.140625" customWidth="1"/>
    <col min="21" max="26" width="8" customWidth="1"/>
  </cols>
  <sheetData>
    <row r="1" spans="1:26">
      <c r="A1" s="2"/>
      <c r="B1" s="2"/>
      <c r="C1" s="2"/>
      <c r="D1" s="2"/>
      <c r="E1" s="2"/>
      <c r="F1" s="2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32" t="s">
        <v>76</v>
      </c>
      <c r="B2" s="219"/>
      <c r="C2" s="219"/>
      <c r="D2" s="219"/>
      <c r="E2" s="219"/>
      <c r="F2" s="219"/>
      <c r="G2" s="21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>
      <c r="A3" s="232" t="s">
        <v>77</v>
      </c>
      <c r="B3" s="219"/>
      <c r="C3" s="219"/>
      <c r="D3" s="219"/>
      <c r="E3" s="219"/>
      <c r="F3" s="219"/>
      <c r="G3" s="21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71.25" customHeight="1">
      <c r="A4" s="61" t="s">
        <v>78</v>
      </c>
      <c r="B4" s="61" t="s">
        <v>79</v>
      </c>
      <c r="C4" s="61" t="s">
        <v>80</v>
      </c>
      <c r="D4" s="61" t="s">
        <v>81</v>
      </c>
      <c r="E4" s="61" t="s">
        <v>82</v>
      </c>
      <c r="F4" s="61" t="s">
        <v>83</v>
      </c>
      <c r="G4" s="61" t="s">
        <v>84</v>
      </c>
      <c r="H4" s="61" t="s">
        <v>85</v>
      </c>
      <c r="I4" s="61" t="s">
        <v>86</v>
      </c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" ht="28.5" customHeight="1">
      <c r="A5" s="62" t="s">
        <v>87</v>
      </c>
      <c r="B5" s="63"/>
      <c r="C5" s="64"/>
      <c r="D5" s="65"/>
      <c r="E5" s="64"/>
      <c r="F5" s="65"/>
      <c r="G5" s="66"/>
      <c r="H5" s="67"/>
      <c r="I5" s="6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43" t="s">
        <v>88</v>
      </c>
      <c r="B6" s="68" t="s">
        <v>89</v>
      </c>
      <c r="C6" s="69"/>
      <c r="D6" s="69">
        <v>1</v>
      </c>
      <c r="E6" s="25">
        <v>6.78</v>
      </c>
      <c r="F6" s="25">
        <f t="shared" ref="F6:F9" si="0">E6*1.2</f>
        <v>8.1359999999999992</v>
      </c>
      <c r="G6" s="70">
        <f t="shared" ref="G6:G9" si="1">D6*F6</f>
        <v>8.1359999999999992</v>
      </c>
      <c r="H6" s="67"/>
      <c r="I6" s="6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43" t="s">
        <v>90</v>
      </c>
      <c r="B7" s="68" t="s">
        <v>91</v>
      </c>
      <c r="C7" s="69"/>
      <c r="D7" s="69">
        <v>0.05</v>
      </c>
      <c r="E7" s="25">
        <v>750</v>
      </c>
      <c r="F7" s="25">
        <f t="shared" si="0"/>
        <v>900</v>
      </c>
      <c r="G7" s="70">
        <f t="shared" si="1"/>
        <v>45</v>
      </c>
      <c r="H7" s="67"/>
      <c r="I7" s="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33" t="s">
        <v>92</v>
      </c>
      <c r="B8" s="68" t="s">
        <v>93</v>
      </c>
      <c r="C8" s="69" t="s">
        <v>94</v>
      </c>
      <c r="D8" s="69">
        <v>4</v>
      </c>
      <c r="E8" s="25">
        <v>25</v>
      </c>
      <c r="F8" s="25">
        <f t="shared" si="0"/>
        <v>30</v>
      </c>
      <c r="G8" s="70">
        <f t="shared" si="1"/>
        <v>120</v>
      </c>
      <c r="H8" s="67"/>
      <c r="I8" s="6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17"/>
      <c r="B9" s="68" t="s">
        <v>93</v>
      </c>
      <c r="C9" s="69" t="s">
        <v>95</v>
      </c>
      <c r="D9" s="69">
        <v>10</v>
      </c>
      <c r="E9" s="25">
        <v>25</v>
      </c>
      <c r="F9" s="25">
        <f t="shared" si="0"/>
        <v>30</v>
      </c>
      <c r="G9" s="71">
        <f t="shared" si="1"/>
        <v>300</v>
      </c>
      <c r="H9" s="67"/>
      <c r="I9" s="6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34" t="s">
        <v>96</v>
      </c>
      <c r="B10" s="72"/>
      <c r="C10" s="69" t="s">
        <v>94</v>
      </c>
      <c r="D10" s="15"/>
      <c r="E10" s="25"/>
      <c r="F10" s="25"/>
      <c r="G10" s="73">
        <f>G6+G7+G8</f>
        <v>173.136</v>
      </c>
      <c r="H10" s="74">
        <f t="shared" ref="H10:H11" si="2">G10*8%</f>
        <v>13.85088</v>
      </c>
      <c r="I10" s="75">
        <f t="shared" ref="I10:I11" si="3">G10+H10</f>
        <v>186.98687999999999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24"/>
      <c r="B11" s="76"/>
      <c r="C11" s="77" t="s">
        <v>95</v>
      </c>
      <c r="D11" s="76"/>
      <c r="E11" s="78"/>
      <c r="F11" s="79"/>
      <c r="G11" s="80">
        <f>G6+G7+G9</f>
        <v>353.13599999999997</v>
      </c>
      <c r="H11" s="81">
        <f t="shared" si="2"/>
        <v>28.250879999999999</v>
      </c>
      <c r="I11" s="82">
        <f t="shared" si="3"/>
        <v>381.38687999999996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60" customHeight="1">
      <c r="A12" s="83"/>
      <c r="B12" s="83"/>
      <c r="C12" s="83"/>
      <c r="D12" s="83"/>
      <c r="E12" s="83"/>
      <c r="F12" s="83"/>
      <c r="G12" s="84"/>
      <c r="H12" s="85"/>
      <c r="I12" s="83"/>
      <c r="J12" s="2"/>
      <c r="K12" s="61" t="s">
        <v>97</v>
      </c>
      <c r="L12" s="17" t="s">
        <v>98</v>
      </c>
      <c r="M12" s="17" t="s">
        <v>99</v>
      </c>
      <c r="N12" s="17" t="s">
        <v>100</v>
      </c>
      <c r="O12" s="17" t="s">
        <v>101</v>
      </c>
      <c r="P12" s="17" t="s">
        <v>102</v>
      </c>
      <c r="Q12" s="17" t="s">
        <v>103</v>
      </c>
      <c r="R12" s="67"/>
      <c r="S12" s="86" t="s">
        <v>104</v>
      </c>
      <c r="T12" s="2"/>
      <c r="U12" s="2"/>
      <c r="V12" s="2"/>
      <c r="W12" s="2"/>
      <c r="X12" s="2"/>
      <c r="Y12" s="2"/>
      <c r="Z12" s="2"/>
    </row>
    <row r="13" spans="1:26">
      <c r="A13" s="87" t="s">
        <v>105</v>
      </c>
      <c r="B13" s="88" t="s">
        <v>106</v>
      </c>
      <c r="C13" s="88"/>
      <c r="D13" s="88"/>
      <c r="E13" s="88" t="s">
        <v>107</v>
      </c>
      <c r="F13" s="88"/>
      <c r="G13" s="89" t="s">
        <v>108</v>
      </c>
      <c r="H13" s="90"/>
      <c r="I13" s="88">
        <v>0</v>
      </c>
      <c r="J13" s="2"/>
      <c r="K13" s="67" t="s">
        <v>109</v>
      </c>
      <c r="L13" s="67">
        <v>1</v>
      </c>
      <c r="M13" s="67">
        <v>2500</v>
      </c>
      <c r="N13" s="67">
        <v>2.5</v>
      </c>
      <c r="O13" s="67">
        <v>2.1356999999999999</v>
      </c>
      <c r="P13" s="67">
        <v>0.96533999999999998</v>
      </c>
      <c r="Q13" s="67">
        <f>0.03165*60</f>
        <v>1.8989999999999998</v>
      </c>
      <c r="R13" s="67"/>
      <c r="S13" s="91">
        <f>M32*14.41</f>
        <v>3.1651927597849329E-2</v>
      </c>
      <c r="T13" s="2" t="s">
        <v>110</v>
      </c>
      <c r="U13" s="2"/>
      <c r="V13" s="2"/>
      <c r="W13" s="2"/>
      <c r="X13" s="2"/>
      <c r="Y13" s="2"/>
      <c r="Z13" s="2"/>
    </row>
    <row r="14" spans="1:26">
      <c r="A14" s="42" t="s">
        <v>34</v>
      </c>
      <c r="B14" s="92"/>
      <c r="C14" s="93"/>
      <c r="D14" s="68"/>
      <c r="E14" s="41"/>
      <c r="F14" s="94"/>
      <c r="G14" s="70"/>
      <c r="H14" s="74"/>
      <c r="I14" s="67"/>
      <c r="J14" s="2"/>
      <c r="K14" s="67" t="s">
        <v>111</v>
      </c>
      <c r="L14" s="67">
        <v>1</v>
      </c>
      <c r="M14" s="67">
        <v>6</v>
      </c>
      <c r="N14" s="67">
        <v>6.0000000000000001E-3</v>
      </c>
      <c r="O14" s="67">
        <v>2.1356999999999999</v>
      </c>
      <c r="P14" s="67">
        <v>0.96533999999999998</v>
      </c>
      <c r="Q14" s="67">
        <f t="shared" ref="Q14:Q17" si="4">N14*O14+N14*P14</f>
        <v>1.860624E-2</v>
      </c>
      <c r="R14" s="67"/>
      <c r="S14" s="2"/>
      <c r="T14" s="2"/>
      <c r="U14" s="2"/>
      <c r="V14" s="2"/>
      <c r="W14" s="2"/>
      <c r="X14" s="2"/>
      <c r="Y14" s="2"/>
      <c r="Z14" s="2"/>
    </row>
    <row r="15" spans="1:26">
      <c r="A15" s="43" t="s">
        <v>112</v>
      </c>
      <c r="B15" s="68" t="s">
        <v>113</v>
      </c>
      <c r="C15" s="93"/>
      <c r="D15" s="69">
        <v>0.04</v>
      </c>
      <c r="E15" s="69">
        <v>279</v>
      </c>
      <c r="F15" s="69">
        <f t="shared" ref="F15:F18" si="5">E15*1.2</f>
        <v>334.8</v>
      </c>
      <c r="G15" s="95">
        <f t="shared" ref="G15:G18" si="6">D15*F15</f>
        <v>13.392000000000001</v>
      </c>
      <c r="H15" s="74"/>
      <c r="I15" s="67"/>
      <c r="J15" s="2"/>
      <c r="K15" s="67" t="s">
        <v>114</v>
      </c>
      <c r="L15" s="67">
        <v>1</v>
      </c>
      <c r="M15" s="67">
        <v>150</v>
      </c>
      <c r="N15" s="67">
        <v>0.15</v>
      </c>
      <c r="O15" s="67">
        <v>2.1356999999999999</v>
      </c>
      <c r="P15" s="67">
        <v>0.96533999999999998</v>
      </c>
      <c r="Q15" s="67">
        <f t="shared" si="4"/>
        <v>0.46515600000000001</v>
      </c>
      <c r="R15" s="67"/>
      <c r="S15" s="2"/>
      <c r="T15" s="2"/>
      <c r="U15" s="2"/>
      <c r="V15" s="2"/>
      <c r="W15" s="2"/>
      <c r="X15" s="2"/>
      <c r="Y15" s="2"/>
      <c r="Z15" s="2"/>
    </row>
    <row r="16" spans="1:26">
      <c r="A16" s="43" t="s">
        <v>115</v>
      </c>
      <c r="B16" s="68" t="s">
        <v>116</v>
      </c>
      <c r="C16" s="93"/>
      <c r="D16" s="69">
        <v>5.0000000000000001E-3</v>
      </c>
      <c r="E16" s="69">
        <v>23</v>
      </c>
      <c r="F16" s="69">
        <f t="shared" si="5"/>
        <v>27.599999999999998</v>
      </c>
      <c r="G16" s="95">
        <f t="shared" si="6"/>
        <v>0.13799999999999998</v>
      </c>
      <c r="H16" s="74"/>
      <c r="I16" s="67"/>
      <c r="J16" s="2"/>
      <c r="K16" s="67" t="s">
        <v>117</v>
      </c>
      <c r="L16" s="67">
        <v>1</v>
      </c>
      <c r="M16" s="67">
        <v>150</v>
      </c>
      <c r="N16" s="67">
        <v>0.15</v>
      </c>
      <c r="O16" s="67">
        <v>2.1356999999999999</v>
      </c>
      <c r="P16" s="67">
        <v>0.96533999999999998</v>
      </c>
      <c r="Q16" s="67">
        <f t="shared" si="4"/>
        <v>0.46515600000000001</v>
      </c>
      <c r="R16" s="67"/>
      <c r="S16" s="2"/>
      <c r="T16" s="2"/>
      <c r="U16" s="2"/>
      <c r="V16" s="2"/>
      <c r="W16" s="2"/>
      <c r="X16" s="2"/>
      <c r="Y16" s="2"/>
      <c r="Z16" s="2"/>
    </row>
    <row r="17" spans="1:26">
      <c r="A17" s="43" t="s">
        <v>118</v>
      </c>
      <c r="B17" s="68" t="s">
        <v>119</v>
      </c>
      <c r="C17" s="93"/>
      <c r="D17" s="69">
        <v>1</v>
      </c>
      <c r="E17" s="69">
        <v>10</v>
      </c>
      <c r="F17" s="69">
        <f t="shared" si="5"/>
        <v>12</v>
      </c>
      <c r="G17" s="95">
        <f t="shared" si="6"/>
        <v>12</v>
      </c>
      <c r="H17" s="74"/>
      <c r="I17" s="67"/>
      <c r="J17" s="2"/>
      <c r="K17" s="67" t="s">
        <v>120</v>
      </c>
      <c r="L17" s="67">
        <v>1</v>
      </c>
      <c r="M17" s="67">
        <v>200</v>
      </c>
      <c r="N17" s="67">
        <v>0.2</v>
      </c>
      <c r="O17" s="67">
        <v>2.1356999999999999</v>
      </c>
      <c r="P17" s="67">
        <v>0.96533999999999998</v>
      </c>
      <c r="Q17" s="67">
        <f t="shared" si="4"/>
        <v>0.62020800000000009</v>
      </c>
      <c r="R17" s="67"/>
      <c r="S17" s="2"/>
      <c r="T17" s="2"/>
      <c r="U17" s="2"/>
      <c r="V17" s="2"/>
      <c r="W17" s="2"/>
      <c r="X17" s="2"/>
      <c r="Y17" s="2"/>
      <c r="Z17" s="2"/>
    </row>
    <row r="18" spans="1:26">
      <c r="A18" s="43" t="s">
        <v>121</v>
      </c>
      <c r="B18" s="68" t="s">
        <v>119</v>
      </c>
      <c r="C18" s="93"/>
      <c r="D18" s="69">
        <v>6</v>
      </c>
      <c r="E18" s="69">
        <v>0.13</v>
      </c>
      <c r="F18" s="69">
        <f t="shared" si="5"/>
        <v>0.156</v>
      </c>
      <c r="G18" s="95">
        <f t="shared" si="6"/>
        <v>0.93599999999999994</v>
      </c>
      <c r="H18" s="74"/>
      <c r="I18" s="67"/>
      <c r="J18" s="2"/>
      <c r="K18" s="67" t="s">
        <v>122</v>
      </c>
      <c r="L18" s="67"/>
      <c r="M18" s="67"/>
      <c r="N18" s="67"/>
      <c r="O18" s="67"/>
      <c r="P18" s="67"/>
      <c r="Q18" s="67">
        <v>0.62370199999999998</v>
      </c>
      <c r="R18" s="96">
        <v>0.62370000000000003</v>
      </c>
      <c r="S18" s="2"/>
      <c r="T18" s="2"/>
      <c r="U18" s="2"/>
      <c r="V18" s="2"/>
      <c r="W18" s="2"/>
      <c r="X18" s="2"/>
      <c r="Y18" s="2"/>
      <c r="Z18" s="2"/>
    </row>
    <row r="19" spans="1:26">
      <c r="A19" s="42" t="s">
        <v>96</v>
      </c>
      <c r="B19" s="68" t="s">
        <v>123</v>
      </c>
      <c r="C19" s="93">
        <v>25</v>
      </c>
      <c r="D19" s="69"/>
      <c r="E19" s="69"/>
      <c r="F19" s="69"/>
      <c r="G19" s="73">
        <f>SUM(G15:G18)+$I$13</f>
        <v>26.466000000000001</v>
      </c>
      <c r="H19" s="74">
        <f>G19*8%</f>
        <v>2.1172800000000001</v>
      </c>
      <c r="I19" s="74">
        <f>G19+H19</f>
        <v>28.583280000000002</v>
      </c>
      <c r="J19" s="2"/>
      <c r="K19" s="67" t="s">
        <v>124</v>
      </c>
      <c r="L19" s="67">
        <v>1</v>
      </c>
      <c r="M19" s="67">
        <v>36</v>
      </c>
      <c r="N19" s="67">
        <v>3.5999999999999997E-2</v>
      </c>
      <c r="O19" s="67">
        <v>2.1356999999999999</v>
      </c>
      <c r="P19" s="67">
        <v>0.96533999999999998</v>
      </c>
      <c r="Q19" s="67">
        <f>N19*O19+N19*P19</f>
        <v>0.11163743999999998</v>
      </c>
      <c r="R19" s="67"/>
      <c r="S19" s="2"/>
      <c r="T19" s="2"/>
      <c r="U19" s="2"/>
      <c r="V19" s="2"/>
      <c r="W19" s="2"/>
      <c r="X19" s="2"/>
      <c r="Y19" s="2"/>
      <c r="Z19" s="2"/>
    </row>
    <row r="20" spans="1:26">
      <c r="A20" s="42"/>
      <c r="B20" s="68"/>
      <c r="C20" s="93"/>
      <c r="D20" s="69"/>
      <c r="E20" s="69"/>
      <c r="F20" s="69"/>
      <c r="G20" s="70"/>
      <c r="H20" s="74"/>
      <c r="I20" s="67"/>
      <c r="J20" s="2"/>
      <c r="K20" s="67" t="s">
        <v>125</v>
      </c>
      <c r="L20" s="67">
        <v>1</v>
      </c>
      <c r="M20" s="67">
        <v>2000</v>
      </c>
      <c r="N20" s="67">
        <v>2</v>
      </c>
      <c r="O20" s="67">
        <v>2.1356999999999999</v>
      </c>
      <c r="P20" s="67">
        <v>0.96533999999999998</v>
      </c>
      <c r="Q20" s="67">
        <f>(N20*O20+N20*P20)/4</f>
        <v>1.5505199999999999</v>
      </c>
      <c r="R20" s="67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42" t="s">
        <v>40</v>
      </c>
      <c r="B21" s="68"/>
      <c r="C21" s="43"/>
      <c r="D21" s="69"/>
      <c r="E21" s="69"/>
      <c r="F21" s="69"/>
      <c r="G21" s="70"/>
      <c r="H21" s="74"/>
      <c r="I21" s="67"/>
      <c r="J21" s="2"/>
      <c r="K21" s="67"/>
      <c r="L21" s="67"/>
      <c r="M21" s="67"/>
      <c r="N21" s="67"/>
      <c r="O21" s="67"/>
      <c r="P21" s="67" t="s">
        <v>126</v>
      </c>
      <c r="Q21" s="96">
        <f>SUM(Q13:Q20)</f>
        <v>5.7539856799999995</v>
      </c>
      <c r="R21" s="67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43" t="s">
        <v>112</v>
      </c>
      <c r="B22" s="68" t="s">
        <v>113</v>
      </c>
      <c r="C22" s="43"/>
      <c r="D22" s="69">
        <v>0.02</v>
      </c>
      <c r="E22" s="69">
        <v>279</v>
      </c>
      <c r="F22" s="69">
        <f t="shared" ref="F22:F25" si="7">E22*1.2</f>
        <v>334.8</v>
      </c>
      <c r="G22" s="95">
        <f t="shared" ref="G22:G25" si="8">D22*F22</f>
        <v>6.6960000000000006</v>
      </c>
      <c r="H22" s="74"/>
      <c r="I22" s="67"/>
      <c r="J22" s="2"/>
      <c r="K22" s="67"/>
      <c r="L22" s="67"/>
      <c r="M22" s="67"/>
      <c r="N22" s="67"/>
      <c r="O22" s="67"/>
      <c r="P22" s="67" t="s">
        <v>127</v>
      </c>
      <c r="Q22" s="96">
        <f>Q21/60</f>
        <v>9.5899761333333319E-2</v>
      </c>
      <c r="R22" s="67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43" t="s">
        <v>118</v>
      </c>
      <c r="B23" s="68" t="s">
        <v>119</v>
      </c>
      <c r="C23" s="43"/>
      <c r="D23" s="69">
        <v>1</v>
      </c>
      <c r="E23" s="69">
        <v>10</v>
      </c>
      <c r="F23" s="69">
        <f t="shared" si="7"/>
        <v>12</v>
      </c>
      <c r="G23" s="95">
        <f t="shared" si="8"/>
        <v>12</v>
      </c>
      <c r="H23" s="74"/>
      <c r="I23" s="6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43" t="s">
        <v>121</v>
      </c>
      <c r="B24" s="68" t="s">
        <v>119</v>
      </c>
      <c r="C24" s="43"/>
      <c r="D24" s="69">
        <v>6</v>
      </c>
      <c r="E24" s="69">
        <v>0.13</v>
      </c>
      <c r="F24" s="69">
        <f t="shared" si="7"/>
        <v>0.156</v>
      </c>
      <c r="G24" s="95">
        <f t="shared" si="8"/>
        <v>0.93599999999999994</v>
      </c>
      <c r="H24" s="74"/>
      <c r="I24" s="67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43" t="s">
        <v>115</v>
      </c>
      <c r="B25" s="68" t="s">
        <v>116</v>
      </c>
      <c r="C25" s="43"/>
      <c r="D25" s="69">
        <v>5.0000000000000001E-3</v>
      </c>
      <c r="E25" s="69">
        <v>23</v>
      </c>
      <c r="F25" s="69">
        <f t="shared" si="7"/>
        <v>27.599999999999998</v>
      </c>
      <c r="G25" s="95">
        <f t="shared" si="8"/>
        <v>0.13799999999999998</v>
      </c>
      <c r="H25" s="74"/>
      <c r="I25" s="67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42" t="s">
        <v>96</v>
      </c>
      <c r="B26" s="68"/>
      <c r="C26" s="43"/>
      <c r="D26" s="69"/>
      <c r="E26" s="69"/>
      <c r="F26" s="69"/>
      <c r="G26" s="73">
        <f>SUM(G22:G25)+$I$13</f>
        <v>19.770000000000003</v>
      </c>
      <c r="H26" s="74">
        <f>G26*8%</f>
        <v>1.5816000000000003</v>
      </c>
      <c r="I26" s="74">
        <f>G26+H26</f>
        <v>21.351600000000005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42"/>
      <c r="B27" s="68"/>
      <c r="C27" s="43"/>
      <c r="D27" s="69"/>
      <c r="E27" s="69"/>
      <c r="F27" s="69"/>
      <c r="G27" s="70"/>
      <c r="H27" s="74"/>
      <c r="I27" s="67"/>
      <c r="J27" s="2"/>
      <c r="K27" s="2" t="s">
        <v>128</v>
      </c>
      <c r="L27" s="2"/>
      <c r="M27" s="2">
        <v>880.2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42" t="s">
        <v>36</v>
      </c>
      <c r="B28" s="68"/>
      <c r="C28" s="43"/>
      <c r="D28" s="69"/>
      <c r="E28" s="69"/>
      <c r="F28" s="69"/>
      <c r="G28" s="70"/>
      <c r="H28" s="74"/>
      <c r="I28" s="67"/>
      <c r="J28" s="2"/>
      <c r="K28" s="2" t="s">
        <v>129</v>
      </c>
      <c r="L28" s="2"/>
      <c r="M28" s="2">
        <v>77953.94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43" t="s">
        <v>112</v>
      </c>
      <c r="B29" s="68" t="s">
        <v>113</v>
      </c>
      <c r="C29" s="43"/>
      <c r="D29" s="69">
        <v>0.02</v>
      </c>
      <c r="E29" s="69">
        <v>279</v>
      </c>
      <c r="F29" s="69">
        <f t="shared" ref="F29:F32" si="9">E29*1.2</f>
        <v>334.8</v>
      </c>
      <c r="G29" s="95">
        <f t="shared" ref="G29:G32" si="10">D29*F29</f>
        <v>6.6960000000000006</v>
      </c>
      <c r="H29" s="74"/>
      <c r="I29" s="67"/>
      <c r="J29" s="2"/>
      <c r="K29" s="2" t="s">
        <v>130</v>
      </c>
      <c r="L29" s="2"/>
      <c r="M29" s="2">
        <f>M28/M27</f>
        <v>88.563894569416036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43" t="s">
        <v>118</v>
      </c>
      <c r="B30" s="68" t="s">
        <v>119</v>
      </c>
      <c r="C30" s="43"/>
      <c r="D30" s="69">
        <v>1</v>
      </c>
      <c r="E30" s="69">
        <v>10</v>
      </c>
      <c r="F30" s="69">
        <f t="shared" si="9"/>
        <v>12</v>
      </c>
      <c r="G30" s="95">
        <f t="shared" si="10"/>
        <v>12</v>
      </c>
      <c r="H30" s="74"/>
      <c r="I30" s="67"/>
      <c r="J30" s="2"/>
      <c r="K30" s="2" t="s">
        <v>131</v>
      </c>
      <c r="L30" s="2"/>
      <c r="M30" s="2">
        <f>M29/28</f>
        <v>3.1629962346220011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43" t="s">
        <v>121</v>
      </c>
      <c r="B31" s="68" t="s">
        <v>119</v>
      </c>
      <c r="C31" s="43"/>
      <c r="D31" s="69">
        <v>6</v>
      </c>
      <c r="E31" s="69">
        <v>0.13</v>
      </c>
      <c r="F31" s="69">
        <f t="shared" si="9"/>
        <v>0.156</v>
      </c>
      <c r="G31" s="95">
        <f t="shared" si="10"/>
        <v>0.93599999999999994</v>
      </c>
      <c r="H31" s="74"/>
      <c r="I31" s="67"/>
      <c r="J31" s="2"/>
      <c r="K31" s="2" t="s">
        <v>132</v>
      </c>
      <c r="L31" s="2"/>
      <c r="M31" s="2">
        <f>M30/24</f>
        <v>0.13179150977591672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43" t="s">
        <v>115</v>
      </c>
      <c r="B32" s="68" t="s">
        <v>116</v>
      </c>
      <c r="C32" s="43"/>
      <c r="D32" s="69">
        <v>0.05</v>
      </c>
      <c r="E32" s="69">
        <v>23</v>
      </c>
      <c r="F32" s="69">
        <f t="shared" si="9"/>
        <v>27.599999999999998</v>
      </c>
      <c r="G32" s="95">
        <f t="shared" si="10"/>
        <v>1.38</v>
      </c>
      <c r="H32" s="74"/>
      <c r="I32" s="67"/>
      <c r="J32" s="2"/>
      <c r="K32" s="2" t="s">
        <v>133</v>
      </c>
      <c r="L32" s="2"/>
      <c r="M32" s="97">
        <f>M31/60</f>
        <v>2.1965251629319452E-3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42" t="s">
        <v>96</v>
      </c>
      <c r="B33" s="68"/>
      <c r="C33" s="43"/>
      <c r="D33" s="69"/>
      <c r="E33" s="69"/>
      <c r="F33" s="69"/>
      <c r="G33" s="73">
        <f>SUM(G29:G32)+$I$13</f>
        <v>21.012</v>
      </c>
      <c r="H33" s="74">
        <f>G33*8%</f>
        <v>1.68096</v>
      </c>
      <c r="I33" s="74">
        <f>G33+H33</f>
        <v>22.692959999999999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42"/>
      <c r="B34" s="68"/>
      <c r="C34" s="43"/>
      <c r="D34" s="69"/>
      <c r="E34" s="69"/>
      <c r="F34" s="69"/>
      <c r="G34" s="73"/>
      <c r="H34" s="74"/>
      <c r="I34" s="67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42" t="s">
        <v>37</v>
      </c>
      <c r="B35" s="68"/>
      <c r="C35" s="43"/>
      <c r="D35" s="69"/>
      <c r="E35" s="69"/>
      <c r="F35" s="69"/>
      <c r="G35" s="70"/>
      <c r="H35" s="74"/>
      <c r="I35" s="67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43" t="s">
        <v>112</v>
      </c>
      <c r="B36" s="68" t="s">
        <v>113</v>
      </c>
      <c r="C36" s="43"/>
      <c r="D36" s="69">
        <v>0.02</v>
      </c>
      <c r="E36" s="69">
        <v>279</v>
      </c>
      <c r="F36" s="69">
        <f t="shared" ref="F36:F39" si="11">E36*1.2</f>
        <v>334.8</v>
      </c>
      <c r="G36" s="95">
        <f t="shared" ref="G36:G39" si="12">D36*F36</f>
        <v>6.6960000000000006</v>
      </c>
      <c r="H36" s="74"/>
      <c r="I36" s="67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43" t="s">
        <v>118</v>
      </c>
      <c r="B37" s="68" t="s">
        <v>119</v>
      </c>
      <c r="C37" s="43"/>
      <c r="D37" s="69">
        <v>1</v>
      </c>
      <c r="E37" s="69">
        <v>10</v>
      </c>
      <c r="F37" s="69">
        <f t="shared" si="11"/>
        <v>12</v>
      </c>
      <c r="G37" s="95">
        <f t="shared" si="12"/>
        <v>12</v>
      </c>
      <c r="H37" s="74"/>
      <c r="I37" s="67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43" t="s">
        <v>121</v>
      </c>
      <c r="B38" s="68" t="s">
        <v>119</v>
      </c>
      <c r="C38" s="43"/>
      <c r="D38" s="69">
        <v>4</v>
      </c>
      <c r="E38" s="69">
        <v>0.13</v>
      </c>
      <c r="F38" s="69">
        <f t="shared" si="11"/>
        <v>0.156</v>
      </c>
      <c r="G38" s="95">
        <f t="shared" si="12"/>
        <v>0.624</v>
      </c>
      <c r="H38" s="74"/>
      <c r="I38" s="67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43" t="s">
        <v>115</v>
      </c>
      <c r="B39" s="68" t="s">
        <v>116</v>
      </c>
      <c r="C39" s="43"/>
      <c r="D39" s="69">
        <v>5.0000000000000001E-3</v>
      </c>
      <c r="E39" s="69">
        <v>23</v>
      </c>
      <c r="F39" s="69">
        <f t="shared" si="11"/>
        <v>27.599999999999998</v>
      </c>
      <c r="G39" s="95">
        <f t="shared" si="12"/>
        <v>0.13799999999999998</v>
      </c>
      <c r="H39" s="74"/>
      <c r="I39" s="67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42" t="s">
        <v>96</v>
      </c>
      <c r="B40" s="68"/>
      <c r="C40" s="43"/>
      <c r="D40" s="69"/>
      <c r="E40" s="69"/>
      <c r="F40" s="69"/>
      <c r="G40" s="73">
        <f>SUM(G36:G39)+$I$13</f>
        <v>19.458000000000002</v>
      </c>
      <c r="H40" s="74">
        <f>G40*8%</f>
        <v>1.5566400000000002</v>
      </c>
      <c r="I40" s="74">
        <f>G40+H40</f>
        <v>21.014640000000004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43"/>
      <c r="B41" s="68"/>
      <c r="C41" s="43"/>
      <c r="D41" s="69"/>
      <c r="E41" s="69"/>
      <c r="F41" s="69"/>
      <c r="G41" s="70"/>
      <c r="H41" s="74"/>
      <c r="I41" s="67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42" t="s">
        <v>38</v>
      </c>
      <c r="B42" s="68"/>
      <c r="C42" s="43"/>
      <c r="D42" s="69"/>
      <c r="E42" s="69"/>
      <c r="F42" s="69"/>
      <c r="G42" s="70"/>
      <c r="H42" s="74"/>
      <c r="I42" s="67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43" t="s">
        <v>112</v>
      </c>
      <c r="B43" s="68" t="s">
        <v>113</v>
      </c>
      <c r="C43" s="43"/>
      <c r="D43" s="69">
        <v>0.04</v>
      </c>
      <c r="E43" s="69">
        <v>279</v>
      </c>
      <c r="F43" s="69">
        <f t="shared" ref="F43:F46" si="13">E43*1.2</f>
        <v>334.8</v>
      </c>
      <c r="G43" s="95">
        <f t="shared" ref="G43:G46" si="14">D43*F43</f>
        <v>13.392000000000001</v>
      </c>
      <c r="H43" s="74"/>
      <c r="I43" s="67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43" t="s">
        <v>118</v>
      </c>
      <c r="B44" s="68" t="s">
        <v>119</v>
      </c>
      <c r="C44" s="43"/>
      <c r="D44" s="69">
        <v>1</v>
      </c>
      <c r="E44" s="69">
        <v>10</v>
      </c>
      <c r="F44" s="69">
        <f t="shared" si="13"/>
        <v>12</v>
      </c>
      <c r="G44" s="95">
        <f t="shared" si="14"/>
        <v>12</v>
      </c>
      <c r="H44" s="74"/>
      <c r="I44" s="67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43" t="s">
        <v>121</v>
      </c>
      <c r="B45" s="68" t="s">
        <v>119</v>
      </c>
      <c r="C45" s="43"/>
      <c r="D45" s="69">
        <v>4</v>
      </c>
      <c r="E45" s="69">
        <v>0.13</v>
      </c>
      <c r="F45" s="69">
        <f t="shared" si="13"/>
        <v>0.156</v>
      </c>
      <c r="G45" s="95">
        <f t="shared" si="14"/>
        <v>0.624</v>
      </c>
      <c r="H45" s="74"/>
      <c r="I45" s="67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43" t="s">
        <v>115</v>
      </c>
      <c r="B46" s="68" t="s">
        <v>116</v>
      </c>
      <c r="C46" s="43"/>
      <c r="D46" s="69">
        <v>5.0000000000000001E-3</v>
      </c>
      <c r="E46" s="69">
        <v>23</v>
      </c>
      <c r="F46" s="69">
        <f t="shared" si="13"/>
        <v>27.599999999999998</v>
      </c>
      <c r="G46" s="95">
        <f t="shared" si="14"/>
        <v>0.13799999999999998</v>
      </c>
      <c r="H46" s="74"/>
      <c r="I46" s="6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42" t="s">
        <v>96</v>
      </c>
      <c r="B47" s="68"/>
      <c r="C47" s="43"/>
      <c r="D47" s="68"/>
      <c r="E47" s="41"/>
      <c r="F47" s="94"/>
      <c r="G47" s="73">
        <f>SUM(G43:G46)+$I$13</f>
        <v>26.154000000000003</v>
      </c>
      <c r="H47" s="74">
        <f>G47*8%</f>
        <v>2.0923200000000004</v>
      </c>
      <c r="I47" s="74">
        <f>G47+H47</f>
        <v>28.246320000000004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87" t="s">
        <v>134</v>
      </c>
      <c r="B49" s="88" t="s">
        <v>106</v>
      </c>
      <c r="C49" s="88"/>
      <c r="D49" s="88"/>
      <c r="E49" s="88" t="s">
        <v>107</v>
      </c>
      <c r="F49" s="88"/>
      <c r="G49" s="89" t="s">
        <v>108</v>
      </c>
      <c r="H49" s="90"/>
      <c r="I49" s="88">
        <v>0.5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42" t="s">
        <v>34</v>
      </c>
      <c r="B50" s="92"/>
      <c r="C50" s="93"/>
      <c r="D50" s="68"/>
      <c r="E50" s="41"/>
      <c r="F50" s="94"/>
      <c r="G50" s="70"/>
      <c r="H50" s="74"/>
      <c r="I50" s="67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43" t="s">
        <v>112</v>
      </c>
      <c r="B51" s="68" t="s">
        <v>113</v>
      </c>
      <c r="C51" s="93"/>
      <c r="D51" s="69">
        <v>0.04</v>
      </c>
      <c r="E51" s="69">
        <v>279</v>
      </c>
      <c r="F51" s="69">
        <f t="shared" ref="F51:F55" si="15">E51*1.2</f>
        <v>334.8</v>
      </c>
      <c r="G51" s="95">
        <f t="shared" ref="G51:G55" si="16">D51*F51</f>
        <v>13.392000000000001</v>
      </c>
      <c r="H51" s="74"/>
      <c r="I51" s="67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43" t="s">
        <v>115</v>
      </c>
      <c r="B52" s="68" t="s">
        <v>116</v>
      </c>
      <c r="C52" s="93"/>
      <c r="D52" s="69">
        <v>5.0000000000000001E-3</v>
      </c>
      <c r="E52" s="69">
        <v>23</v>
      </c>
      <c r="F52" s="69">
        <f t="shared" si="15"/>
        <v>27.599999999999998</v>
      </c>
      <c r="G52" s="95">
        <f t="shared" si="16"/>
        <v>0.13799999999999998</v>
      </c>
      <c r="H52" s="74"/>
      <c r="I52" s="67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43" t="s">
        <v>118</v>
      </c>
      <c r="B53" s="68" t="s">
        <v>119</v>
      </c>
      <c r="C53" s="93"/>
      <c r="D53" s="69">
        <v>1</v>
      </c>
      <c r="E53" s="69">
        <v>10</v>
      </c>
      <c r="F53" s="69">
        <f t="shared" si="15"/>
        <v>12</v>
      </c>
      <c r="G53" s="95">
        <f t="shared" si="16"/>
        <v>12</v>
      </c>
      <c r="H53" s="74"/>
      <c r="I53" s="67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43" t="s">
        <v>121</v>
      </c>
      <c r="B54" s="68" t="s">
        <v>119</v>
      </c>
      <c r="C54" s="93"/>
      <c r="D54" s="69">
        <v>6</v>
      </c>
      <c r="E54" s="69">
        <v>0.13</v>
      </c>
      <c r="F54" s="69">
        <f t="shared" si="15"/>
        <v>0.156</v>
      </c>
      <c r="G54" s="95">
        <f t="shared" si="16"/>
        <v>0.93599999999999994</v>
      </c>
      <c r="H54" s="74"/>
      <c r="I54" s="67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43" t="s">
        <v>135</v>
      </c>
      <c r="B55" s="68" t="s">
        <v>93</v>
      </c>
      <c r="C55" s="69" t="s">
        <v>94</v>
      </c>
      <c r="D55" s="69">
        <v>4</v>
      </c>
      <c r="E55" s="25">
        <v>25</v>
      </c>
      <c r="F55" s="25">
        <f t="shared" si="15"/>
        <v>30</v>
      </c>
      <c r="G55" s="70">
        <f t="shared" si="16"/>
        <v>120</v>
      </c>
      <c r="H55" s="74"/>
      <c r="I55" s="67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42" t="s">
        <v>96</v>
      </c>
      <c r="B56" s="68" t="s">
        <v>123</v>
      </c>
      <c r="C56" s="93">
        <v>25</v>
      </c>
      <c r="D56" s="69"/>
      <c r="E56" s="69"/>
      <c r="F56" s="69"/>
      <c r="G56" s="73">
        <f>SUM(G51:G55)</f>
        <v>146.46600000000001</v>
      </c>
      <c r="H56" s="74">
        <f>G56*8%</f>
        <v>11.717280000000001</v>
      </c>
      <c r="I56" s="74">
        <f>G56+H56</f>
        <v>158.18328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42"/>
      <c r="B57" s="68"/>
      <c r="C57" s="93"/>
      <c r="D57" s="69"/>
      <c r="E57" s="69"/>
      <c r="F57" s="69"/>
      <c r="G57" s="70"/>
      <c r="H57" s="74"/>
      <c r="I57" s="67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42" t="s">
        <v>40</v>
      </c>
      <c r="B58" s="68"/>
      <c r="C58" s="43"/>
      <c r="D58" s="69"/>
      <c r="E58" s="69"/>
      <c r="F58" s="69"/>
      <c r="G58" s="70"/>
      <c r="H58" s="74"/>
      <c r="I58" s="67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3" t="s">
        <v>112</v>
      </c>
      <c r="B59" s="68" t="s">
        <v>113</v>
      </c>
      <c r="C59" s="43"/>
      <c r="D59" s="69">
        <v>0.02</v>
      </c>
      <c r="E59" s="69">
        <v>279</v>
      </c>
      <c r="F59" s="69">
        <f t="shared" ref="F59:F63" si="17">E59*1.2</f>
        <v>334.8</v>
      </c>
      <c r="G59" s="95">
        <f t="shared" ref="G59:G63" si="18">D59*F59</f>
        <v>6.6960000000000006</v>
      </c>
      <c r="H59" s="74"/>
      <c r="I59" s="67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43" t="s">
        <v>118</v>
      </c>
      <c r="B60" s="68" t="s">
        <v>119</v>
      </c>
      <c r="C60" s="43"/>
      <c r="D60" s="69">
        <v>1</v>
      </c>
      <c r="E60" s="69">
        <v>10</v>
      </c>
      <c r="F60" s="69">
        <f t="shared" si="17"/>
        <v>12</v>
      </c>
      <c r="G60" s="95">
        <f t="shared" si="18"/>
        <v>12</v>
      </c>
      <c r="H60" s="74"/>
      <c r="I60" s="67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43" t="s">
        <v>121</v>
      </c>
      <c r="B61" s="68" t="s">
        <v>119</v>
      </c>
      <c r="C61" s="43"/>
      <c r="D61" s="69">
        <v>6</v>
      </c>
      <c r="E61" s="69">
        <v>0.13</v>
      </c>
      <c r="F61" s="69">
        <f t="shared" si="17"/>
        <v>0.156</v>
      </c>
      <c r="G61" s="95">
        <f t="shared" si="18"/>
        <v>0.93599999999999994</v>
      </c>
      <c r="H61" s="74"/>
      <c r="I61" s="67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43" t="s">
        <v>115</v>
      </c>
      <c r="B62" s="68" t="s">
        <v>116</v>
      </c>
      <c r="C62" s="43"/>
      <c r="D62" s="69">
        <v>5.0000000000000001E-3</v>
      </c>
      <c r="E62" s="69">
        <v>23</v>
      </c>
      <c r="F62" s="69">
        <f t="shared" si="17"/>
        <v>27.599999999999998</v>
      </c>
      <c r="G62" s="95">
        <f t="shared" si="18"/>
        <v>0.13799999999999998</v>
      </c>
      <c r="H62" s="74"/>
      <c r="I62" s="67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43" t="s">
        <v>135</v>
      </c>
      <c r="B63" s="68" t="s">
        <v>93</v>
      </c>
      <c r="C63" s="69" t="s">
        <v>94</v>
      </c>
      <c r="D63" s="69">
        <v>4</v>
      </c>
      <c r="E63" s="25">
        <v>25</v>
      </c>
      <c r="F63" s="25">
        <f t="shared" si="17"/>
        <v>30</v>
      </c>
      <c r="G63" s="70">
        <f t="shared" si="18"/>
        <v>120</v>
      </c>
      <c r="H63" s="74"/>
      <c r="I63" s="67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42" t="s">
        <v>96</v>
      </c>
      <c r="B64" s="68"/>
      <c r="C64" s="43"/>
      <c r="D64" s="69"/>
      <c r="E64" s="69"/>
      <c r="F64" s="69"/>
      <c r="G64" s="73">
        <f>SUM(G59:G63)</f>
        <v>139.77000000000001</v>
      </c>
      <c r="H64" s="74">
        <f>G64*8%</f>
        <v>11.181600000000001</v>
      </c>
      <c r="I64" s="74">
        <f>G64+H64</f>
        <v>150.95160000000001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42"/>
      <c r="B65" s="68"/>
      <c r="C65" s="43"/>
      <c r="D65" s="69"/>
      <c r="E65" s="69"/>
      <c r="F65" s="69"/>
      <c r="G65" s="70"/>
      <c r="H65" s="74"/>
      <c r="I65" s="67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42" t="s">
        <v>36</v>
      </c>
      <c r="B66" s="68"/>
      <c r="C66" s="43"/>
      <c r="D66" s="69"/>
      <c r="E66" s="69"/>
      <c r="F66" s="69"/>
      <c r="G66" s="70"/>
      <c r="H66" s="74"/>
      <c r="I66" s="6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43" t="s">
        <v>112</v>
      </c>
      <c r="B67" s="68" t="s">
        <v>113</v>
      </c>
      <c r="C67" s="43"/>
      <c r="D67" s="69">
        <v>0.02</v>
      </c>
      <c r="E67" s="69">
        <v>279</v>
      </c>
      <c r="F67" s="69">
        <f t="shared" ref="F67:F71" si="19">E67*1.2</f>
        <v>334.8</v>
      </c>
      <c r="G67" s="95">
        <f t="shared" ref="G67:G71" si="20">D67*F67</f>
        <v>6.6960000000000006</v>
      </c>
      <c r="H67" s="74"/>
      <c r="I67" s="67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43" t="s">
        <v>118</v>
      </c>
      <c r="B68" s="68" t="s">
        <v>119</v>
      </c>
      <c r="C68" s="43"/>
      <c r="D68" s="69">
        <v>1</v>
      </c>
      <c r="E68" s="69">
        <v>10</v>
      </c>
      <c r="F68" s="69">
        <f t="shared" si="19"/>
        <v>12</v>
      </c>
      <c r="G68" s="95">
        <f t="shared" si="20"/>
        <v>12</v>
      </c>
      <c r="H68" s="74"/>
      <c r="I68" s="67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43" t="s">
        <v>121</v>
      </c>
      <c r="B69" s="68" t="s">
        <v>119</v>
      </c>
      <c r="C69" s="43"/>
      <c r="D69" s="69">
        <v>6</v>
      </c>
      <c r="E69" s="69">
        <v>0.13</v>
      </c>
      <c r="F69" s="69">
        <f t="shared" si="19"/>
        <v>0.156</v>
      </c>
      <c r="G69" s="95">
        <f t="shared" si="20"/>
        <v>0.93599999999999994</v>
      </c>
      <c r="H69" s="74"/>
      <c r="I69" s="67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43" t="s">
        <v>115</v>
      </c>
      <c r="B70" s="68" t="s">
        <v>116</v>
      </c>
      <c r="C70" s="43"/>
      <c r="D70" s="69">
        <v>0.05</v>
      </c>
      <c r="E70" s="69">
        <v>23</v>
      </c>
      <c r="F70" s="69">
        <f t="shared" si="19"/>
        <v>27.599999999999998</v>
      </c>
      <c r="G70" s="95">
        <f t="shared" si="20"/>
        <v>1.38</v>
      </c>
      <c r="H70" s="74"/>
      <c r="I70" s="67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43" t="s">
        <v>135</v>
      </c>
      <c r="B71" s="68" t="s">
        <v>93</v>
      </c>
      <c r="C71" s="69" t="s">
        <v>94</v>
      </c>
      <c r="D71" s="69">
        <v>4</v>
      </c>
      <c r="E71" s="25">
        <v>25</v>
      </c>
      <c r="F71" s="25">
        <f t="shared" si="19"/>
        <v>30</v>
      </c>
      <c r="G71" s="70">
        <f t="shared" si="20"/>
        <v>120</v>
      </c>
      <c r="H71" s="74"/>
      <c r="I71" s="67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42" t="s">
        <v>96</v>
      </c>
      <c r="B72" s="68"/>
      <c r="C72" s="43"/>
      <c r="D72" s="69"/>
      <c r="E72" s="69"/>
      <c r="F72" s="69"/>
      <c r="G72" s="73">
        <f>SUM(G67:G71)</f>
        <v>141.012</v>
      </c>
      <c r="H72" s="74">
        <f>G72*8%</f>
        <v>11.28096</v>
      </c>
      <c r="I72" s="74">
        <f>G72+H72</f>
        <v>152.29295999999999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42"/>
      <c r="B73" s="68"/>
      <c r="C73" s="43"/>
      <c r="D73" s="69"/>
      <c r="E73" s="69"/>
      <c r="F73" s="69"/>
      <c r="G73" s="73"/>
      <c r="H73" s="74"/>
      <c r="I73" s="67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42" t="s">
        <v>37</v>
      </c>
      <c r="B74" s="68"/>
      <c r="C74" s="43"/>
      <c r="D74" s="69"/>
      <c r="E74" s="69"/>
      <c r="F74" s="69"/>
      <c r="G74" s="70"/>
      <c r="H74" s="74"/>
      <c r="I74" s="67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43" t="s">
        <v>112</v>
      </c>
      <c r="B75" s="68" t="s">
        <v>113</v>
      </c>
      <c r="C75" s="43"/>
      <c r="D75" s="69">
        <v>0.02</v>
      </c>
      <c r="E75" s="69">
        <v>279</v>
      </c>
      <c r="F75" s="69">
        <f t="shared" ref="F75:F79" si="21">E75*1.2</f>
        <v>334.8</v>
      </c>
      <c r="G75" s="95">
        <f t="shared" ref="G75:G79" si="22">D75*F75</f>
        <v>6.6960000000000006</v>
      </c>
      <c r="H75" s="74"/>
      <c r="I75" s="67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43" t="s">
        <v>118</v>
      </c>
      <c r="B76" s="68" t="s">
        <v>119</v>
      </c>
      <c r="C76" s="43"/>
      <c r="D76" s="69">
        <v>1</v>
      </c>
      <c r="E76" s="69">
        <v>10</v>
      </c>
      <c r="F76" s="69">
        <f t="shared" si="21"/>
        <v>12</v>
      </c>
      <c r="G76" s="95">
        <f t="shared" si="22"/>
        <v>12</v>
      </c>
      <c r="H76" s="74"/>
      <c r="I76" s="67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43" t="s">
        <v>121</v>
      </c>
      <c r="B77" s="68" t="s">
        <v>119</v>
      </c>
      <c r="C77" s="43"/>
      <c r="D77" s="69">
        <v>4</v>
      </c>
      <c r="E77" s="69">
        <v>0.13</v>
      </c>
      <c r="F77" s="69">
        <f t="shared" si="21"/>
        <v>0.156</v>
      </c>
      <c r="G77" s="95">
        <f t="shared" si="22"/>
        <v>0.624</v>
      </c>
      <c r="H77" s="74"/>
      <c r="I77" s="67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43" t="s">
        <v>115</v>
      </c>
      <c r="B78" s="68" t="s">
        <v>116</v>
      </c>
      <c r="C78" s="43"/>
      <c r="D78" s="69">
        <v>5.0000000000000001E-3</v>
      </c>
      <c r="E78" s="69">
        <v>23</v>
      </c>
      <c r="F78" s="69">
        <f t="shared" si="21"/>
        <v>27.599999999999998</v>
      </c>
      <c r="G78" s="95">
        <f t="shared" si="22"/>
        <v>0.13799999999999998</v>
      </c>
      <c r="H78" s="74"/>
      <c r="I78" s="67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43" t="s">
        <v>135</v>
      </c>
      <c r="B79" s="68" t="s">
        <v>93</v>
      </c>
      <c r="C79" s="69" t="s">
        <v>94</v>
      </c>
      <c r="D79" s="69">
        <v>4</v>
      </c>
      <c r="E79" s="25">
        <v>25</v>
      </c>
      <c r="F79" s="25">
        <f t="shared" si="21"/>
        <v>30</v>
      </c>
      <c r="G79" s="70">
        <f t="shared" si="22"/>
        <v>120</v>
      </c>
      <c r="H79" s="74"/>
      <c r="I79" s="67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42" t="s">
        <v>96</v>
      </c>
      <c r="B80" s="68"/>
      <c r="C80" s="43"/>
      <c r="D80" s="69"/>
      <c r="E80" s="69"/>
      <c r="F80" s="69"/>
      <c r="G80" s="73">
        <f>SUM(G75:G79)</f>
        <v>139.458</v>
      </c>
      <c r="H80" s="74">
        <f>G80*8%</f>
        <v>11.156639999999999</v>
      </c>
      <c r="I80" s="74">
        <f>G80+H80</f>
        <v>150.61464000000001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43"/>
      <c r="B81" s="68"/>
      <c r="C81" s="43"/>
      <c r="D81" s="69"/>
      <c r="E81" s="69"/>
      <c r="F81" s="69"/>
      <c r="G81" s="70"/>
      <c r="H81" s="74"/>
      <c r="I81" s="67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42" t="s">
        <v>38</v>
      </c>
      <c r="B82" s="68"/>
      <c r="C82" s="43"/>
      <c r="D82" s="69"/>
      <c r="E82" s="69"/>
      <c r="F82" s="69"/>
      <c r="G82" s="70"/>
      <c r="H82" s="74"/>
      <c r="I82" s="67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43" t="s">
        <v>112</v>
      </c>
      <c r="B83" s="68" t="s">
        <v>113</v>
      </c>
      <c r="C83" s="43"/>
      <c r="D83" s="69">
        <v>0.04</v>
      </c>
      <c r="E83" s="69">
        <v>279</v>
      </c>
      <c r="F83" s="69">
        <f t="shared" ref="F83:F87" si="23">E83*1.2</f>
        <v>334.8</v>
      </c>
      <c r="G83" s="95">
        <f t="shared" ref="G83:G87" si="24">D83*F83</f>
        <v>13.392000000000001</v>
      </c>
      <c r="H83" s="74"/>
      <c r="I83" s="67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43" t="s">
        <v>118</v>
      </c>
      <c r="B84" s="68" t="s">
        <v>119</v>
      </c>
      <c r="C84" s="43"/>
      <c r="D84" s="69">
        <v>1</v>
      </c>
      <c r="E84" s="69">
        <v>10</v>
      </c>
      <c r="F84" s="69">
        <f t="shared" si="23"/>
        <v>12</v>
      </c>
      <c r="G84" s="95">
        <f t="shared" si="24"/>
        <v>12</v>
      </c>
      <c r="H84" s="74"/>
      <c r="I84" s="67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43" t="s">
        <v>121</v>
      </c>
      <c r="B85" s="68" t="s">
        <v>119</v>
      </c>
      <c r="C85" s="43"/>
      <c r="D85" s="69">
        <v>4</v>
      </c>
      <c r="E85" s="69">
        <v>0.13</v>
      </c>
      <c r="F85" s="69">
        <f t="shared" si="23"/>
        <v>0.156</v>
      </c>
      <c r="G85" s="95">
        <f t="shared" si="24"/>
        <v>0.624</v>
      </c>
      <c r="H85" s="74"/>
      <c r="I85" s="67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43" t="s">
        <v>115</v>
      </c>
      <c r="B86" s="68" t="s">
        <v>116</v>
      </c>
      <c r="C86" s="43"/>
      <c r="D86" s="69">
        <v>5.0000000000000001E-3</v>
      </c>
      <c r="E86" s="69">
        <v>23</v>
      </c>
      <c r="F86" s="69">
        <f t="shared" si="23"/>
        <v>27.599999999999998</v>
      </c>
      <c r="G86" s="95">
        <f t="shared" si="24"/>
        <v>0.13799999999999998</v>
      </c>
      <c r="H86" s="74"/>
      <c r="I86" s="67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43" t="s">
        <v>135</v>
      </c>
      <c r="B87" s="68" t="s">
        <v>93</v>
      </c>
      <c r="C87" s="69" t="s">
        <v>94</v>
      </c>
      <c r="D87" s="69">
        <v>4</v>
      </c>
      <c r="E87" s="25">
        <v>25</v>
      </c>
      <c r="F87" s="25">
        <f t="shared" si="23"/>
        <v>30</v>
      </c>
      <c r="G87" s="70">
        <f t="shared" si="24"/>
        <v>120</v>
      </c>
      <c r="H87" s="74"/>
      <c r="I87" s="67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42" t="s">
        <v>96</v>
      </c>
      <c r="B88" s="68"/>
      <c r="C88" s="43"/>
      <c r="D88" s="68"/>
      <c r="E88" s="41"/>
      <c r="F88" s="94"/>
      <c r="G88" s="73">
        <f>SUM(G83:G87)</f>
        <v>146.154</v>
      </c>
      <c r="H88" s="74">
        <f>G88*8%</f>
        <v>11.69232</v>
      </c>
      <c r="I88" s="74">
        <f>G88+H88</f>
        <v>157.84631999999999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60" customHeight="1">
      <c r="A91" s="62" t="s">
        <v>136</v>
      </c>
      <c r="B91" s="63"/>
      <c r="C91" s="64"/>
      <c r="D91" s="65"/>
      <c r="E91" s="64"/>
      <c r="F91" s="65"/>
      <c r="G91" s="66"/>
      <c r="H91" s="67"/>
      <c r="I91" s="67"/>
      <c r="J91" s="2"/>
      <c r="K91" s="61" t="s">
        <v>137</v>
      </c>
      <c r="L91" s="17" t="s">
        <v>98</v>
      </c>
      <c r="M91" s="17" t="s">
        <v>99</v>
      </c>
      <c r="N91" s="17" t="s">
        <v>100</v>
      </c>
      <c r="O91" s="17" t="s">
        <v>101</v>
      </c>
      <c r="P91" s="17" t="s">
        <v>102</v>
      </c>
      <c r="Q91" s="17" t="s">
        <v>103</v>
      </c>
      <c r="R91" s="86" t="s">
        <v>138</v>
      </c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43" t="s">
        <v>139</v>
      </c>
      <c r="B92" s="68"/>
      <c r="C92" s="43"/>
      <c r="D92" s="69"/>
      <c r="E92" s="69"/>
      <c r="F92" s="69"/>
      <c r="G92" s="95"/>
      <c r="H92" s="74"/>
      <c r="I92" s="67"/>
      <c r="J92" s="2"/>
      <c r="K92" s="67" t="s">
        <v>109</v>
      </c>
      <c r="L92" s="67">
        <v>3</v>
      </c>
      <c r="M92" s="67">
        <v>2500</v>
      </c>
      <c r="N92" s="67">
        <v>2.5</v>
      </c>
      <c r="O92" s="67">
        <v>2.1356999999999999</v>
      </c>
      <c r="P92" s="67">
        <v>0.96533999999999998</v>
      </c>
      <c r="Q92" s="67">
        <f>R92*60</f>
        <v>9.3308388921349028</v>
      </c>
      <c r="R92" s="2">
        <f>M32*70.8</f>
        <v>0.15551398153558171</v>
      </c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43" t="s">
        <v>140</v>
      </c>
      <c r="B93" s="68"/>
      <c r="C93" s="43"/>
      <c r="D93" s="69"/>
      <c r="E93" s="69"/>
      <c r="F93" s="69"/>
      <c r="G93" s="95"/>
      <c r="H93" s="74"/>
      <c r="I93" s="67"/>
      <c r="J93" s="2"/>
      <c r="K93" s="67" t="s">
        <v>114</v>
      </c>
      <c r="L93" s="67">
        <v>1</v>
      </c>
      <c r="M93" s="67">
        <v>150</v>
      </c>
      <c r="N93" s="67">
        <v>0.15</v>
      </c>
      <c r="O93" s="67">
        <v>2.1356999999999999</v>
      </c>
      <c r="P93" s="67">
        <v>0.96533999999999998</v>
      </c>
      <c r="Q93" s="67">
        <f t="shared" ref="Q93:Q95" si="25">(N93*O93+N93*P93)*L93</f>
        <v>0.46515600000000001</v>
      </c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43" t="s">
        <v>141</v>
      </c>
      <c r="B94" s="68"/>
      <c r="C94" s="43"/>
      <c r="D94" s="69"/>
      <c r="E94" s="69"/>
      <c r="F94" s="69"/>
      <c r="G94" s="95"/>
      <c r="H94" s="74"/>
      <c r="I94" s="67"/>
      <c r="J94" s="2"/>
      <c r="K94" s="67" t="s">
        <v>142</v>
      </c>
      <c r="L94" s="67">
        <v>1</v>
      </c>
      <c r="M94" s="67">
        <v>150</v>
      </c>
      <c r="N94" s="67">
        <v>0.15</v>
      </c>
      <c r="O94" s="67">
        <v>2.1356999999999999</v>
      </c>
      <c r="P94" s="67">
        <v>0.96533999999999998</v>
      </c>
      <c r="Q94" s="67">
        <f t="shared" si="25"/>
        <v>0.46515600000000001</v>
      </c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43" t="s">
        <v>143</v>
      </c>
      <c r="B95" s="68" t="s">
        <v>144</v>
      </c>
      <c r="C95" s="43"/>
      <c r="D95" s="69">
        <v>15</v>
      </c>
      <c r="E95" s="69">
        <v>3</v>
      </c>
      <c r="F95" s="69">
        <f>E95*1.2</f>
        <v>3.5999999999999996</v>
      </c>
      <c r="G95" s="70">
        <f>D95*F95</f>
        <v>53.999999999999993</v>
      </c>
      <c r="H95" s="74"/>
      <c r="I95" s="67"/>
      <c r="J95" s="2"/>
      <c r="K95" s="67" t="s">
        <v>124</v>
      </c>
      <c r="L95" s="67">
        <v>8</v>
      </c>
      <c r="M95" s="67">
        <v>36</v>
      </c>
      <c r="N95" s="67">
        <v>3.5999999999999997E-2</v>
      </c>
      <c r="O95" s="67">
        <v>2.1356999999999999</v>
      </c>
      <c r="P95" s="67">
        <v>0.96533999999999998</v>
      </c>
      <c r="Q95" s="67">
        <f t="shared" si="25"/>
        <v>0.89309951999999981</v>
      </c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42" t="s">
        <v>96</v>
      </c>
      <c r="B96" s="68"/>
      <c r="C96" s="43"/>
      <c r="D96" s="68"/>
      <c r="E96" s="41"/>
      <c r="F96" s="94"/>
      <c r="G96" s="73">
        <f>SUM(G92:G95)</f>
        <v>53.999999999999993</v>
      </c>
      <c r="H96" s="74"/>
      <c r="I96" s="74">
        <f>G96+H96</f>
        <v>53.999999999999993</v>
      </c>
      <c r="J96" s="2"/>
      <c r="K96" s="67"/>
      <c r="L96" s="67"/>
      <c r="M96" s="67"/>
      <c r="N96" s="67"/>
      <c r="O96" s="67"/>
      <c r="P96" s="67" t="s">
        <v>126</v>
      </c>
      <c r="Q96" s="96">
        <f>SUM(Q93:Q95)</f>
        <v>1.8234115199999998</v>
      </c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1"/>
      <c r="H97" s="2"/>
      <c r="I97" s="2"/>
      <c r="J97" s="2"/>
      <c r="K97" s="67"/>
      <c r="L97" s="67"/>
      <c r="M97" s="67"/>
      <c r="N97" s="67"/>
      <c r="O97" s="67"/>
      <c r="P97" s="67" t="s">
        <v>127</v>
      </c>
      <c r="Q97" s="96">
        <f>Q96/60</f>
        <v>3.0390191999999996E-2</v>
      </c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62" t="s">
        <v>64</v>
      </c>
      <c r="B98" s="98"/>
      <c r="C98" s="19"/>
      <c r="D98" s="72"/>
      <c r="E98" s="41"/>
      <c r="F98" s="94"/>
      <c r="G98" s="99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60" customHeight="1">
      <c r="A99" s="43" t="s">
        <v>145</v>
      </c>
      <c r="B99" s="68" t="s">
        <v>146</v>
      </c>
      <c r="C99" s="19"/>
      <c r="D99" s="19">
        <v>0.3</v>
      </c>
      <c r="E99" s="100"/>
      <c r="F99" s="100">
        <v>85</v>
      </c>
      <c r="G99" s="100">
        <f t="shared" ref="G99:G102" si="26">D99*F99</f>
        <v>25.5</v>
      </c>
      <c r="H99" s="2"/>
      <c r="I99" s="2"/>
      <c r="J99" s="2"/>
      <c r="K99" s="61" t="s">
        <v>147</v>
      </c>
      <c r="L99" s="17" t="s">
        <v>98</v>
      </c>
      <c r="M99" s="17" t="s">
        <v>99</v>
      </c>
      <c r="N99" s="17" t="s">
        <v>100</v>
      </c>
      <c r="O99" s="17" t="s">
        <v>101</v>
      </c>
      <c r="P99" s="17" t="s">
        <v>102</v>
      </c>
      <c r="Q99" s="17" t="s">
        <v>103</v>
      </c>
      <c r="R99" s="86" t="s">
        <v>148</v>
      </c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43" t="s">
        <v>121</v>
      </c>
      <c r="B100" s="68" t="s">
        <v>119</v>
      </c>
      <c r="C100" s="19"/>
      <c r="D100" s="19">
        <v>2</v>
      </c>
      <c r="E100" s="100"/>
      <c r="F100" s="100">
        <v>0.19</v>
      </c>
      <c r="G100" s="100">
        <f t="shared" si="26"/>
        <v>0.38</v>
      </c>
      <c r="H100" s="2"/>
      <c r="I100" s="2"/>
      <c r="J100" s="2"/>
      <c r="K100" s="67" t="s">
        <v>109</v>
      </c>
      <c r="L100" s="67">
        <v>2</v>
      </c>
      <c r="M100" s="67">
        <v>2500</v>
      </c>
      <c r="N100" s="67">
        <v>2.5</v>
      </c>
      <c r="O100" s="67">
        <v>2.1356999999999999</v>
      </c>
      <c r="P100" s="67">
        <v>0.96533999999999998</v>
      </c>
      <c r="Q100" s="67">
        <f>R100*60</f>
        <v>4.49409048335876</v>
      </c>
      <c r="R100" s="2">
        <f>M32*34.1</f>
        <v>7.4901508055979338E-2</v>
      </c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43" t="s">
        <v>118</v>
      </c>
      <c r="B101" s="68" t="s">
        <v>119</v>
      </c>
      <c r="C101" s="19"/>
      <c r="D101" s="19">
        <v>1</v>
      </c>
      <c r="E101" s="100"/>
      <c r="F101" s="100">
        <v>12</v>
      </c>
      <c r="G101" s="100">
        <f t="shared" si="26"/>
        <v>12</v>
      </c>
      <c r="H101" s="2"/>
      <c r="I101" s="2"/>
      <c r="J101" s="2"/>
      <c r="K101" s="67" t="s">
        <v>124</v>
      </c>
      <c r="L101" s="67">
        <v>4</v>
      </c>
      <c r="M101" s="67">
        <v>36</v>
      </c>
      <c r="N101" s="67">
        <v>3.5999999999999997E-2</v>
      </c>
      <c r="O101" s="67">
        <v>2.1356999999999999</v>
      </c>
      <c r="P101" s="67">
        <v>0.96533999999999998</v>
      </c>
      <c r="Q101" s="67">
        <f>(N101*O101+N101*P101)*L101</f>
        <v>0.44654975999999991</v>
      </c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43" t="s">
        <v>149</v>
      </c>
      <c r="B102" s="68" t="s">
        <v>146</v>
      </c>
      <c r="C102" s="93"/>
      <c r="D102" s="93">
        <v>0.04</v>
      </c>
      <c r="E102" s="100"/>
      <c r="F102" s="100">
        <v>30</v>
      </c>
      <c r="G102" s="100">
        <f t="shared" si="26"/>
        <v>1.2</v>
      </c>
      <c r="H102" s="2"/>
      <c r="I102" s="2"/>
      <c r="J102" s="2"/>
      <c r="K102" s="67"/>
      <c r="L102" s="67"/>
      <c r="M102" s="67"/>
      <c r="N102" s="67"/>
      <c r="O102" s="67"/>
      <c r="P102" s="67" t="s">
        <v>126</v>
      </c>
      <c r="Q102" s="96">
        <f>SUM(Q100:Q101)</f>
        <v>4.94064024335876</v>
      </c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42" t="s">
        <v>96</v>
      </c>
      <c r="B103" s="92"/>
      <c r="C103" s="93"/>
      <c r="D103" s="68"/>
      <c r="E103" s="41"/>
      <c r="F103" s="94"/>
      <c r="G103" s="101">
        <f>SUM(G99:G102)</f>
        <v>39.08</v>
      </c>
      <c r="H103" s="2"/>
      <c r="I103" s="2"/>
      <c r="J103" s="2"/>
      <c r="K103" s="67"/>
      <c r="L103" s="67"/>
      <c r="M103" s="67"/>
      <c r="N103" s="67"/>
      <c r="O103" s="67"/>
      <c r="P103" s="67" t="s">
        <v>127</v>
      </c>
      <c r="Q103" s="96">
        <f>Q102/60</f>
        <v>8.2344004055979331E-2</v>
      </c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62" t="s">
        <v>150</v>
      </c>
      <c r="B106" s="2"/>
      <c r="C106" s="2"/>
      <c r="D106" s="2"/>
      <c r="E106" s="2"/>
      <c r="F106" s="2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43" t="s">
        <v>88</v>
      </c>
      <c r="B107" s="92" t="s">
        <v>89</v>
      </c>
      <c r="C107" s="93"/>
      <c r="D107" s="68">
        <v>1</v>
      </c>
      <c r="E107" s="41">
        <v>6.78</v>
      </c>
      <c r="F107" s="94">
        <f t="shared" ref="F107:F110" si="27">E107*1.2</f>
        <v>8.1359999999999992</v>
      </c>
      <c r="G107" s="102">
        <f t="shared" ref="G107:G110" si="28">D107*F107</f>
        <v>8.1359999999999992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43" t="s">
        <v>151</v>
      </c>
      <c r="B108" s="92" t="s">
        <v>116</v>
      </c>
      <c r="C108" s="93"/>
      <c r="D108" s="68">
        <v>0.05</v>
      </c>
      <c r="E108" s="41">
        <v>10</v>
      </c>
      <c r="F108" s="94">
        <f t="shared" si="27"/>
        <v>12</v>
      </c>
      <c r="G108" s="102">
        <f t="shared" si="28"/>
        <v>0.60000000000000009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43" t="s">
        <v>152</v>
      </c>
      <c r="B109" s="92" t="s">
        <v>146</v>
      </c>
      <c r="C109" s="93"/>
      <c r="D109" s="68">
        <v>0.1</v>
      </c>
      <c r="E109" s="41">
        <v>23</v>
      </c>
      <c r="F109" s="94">
        <f t="shared" si="27"/>
        <v>27.599999999999998</v>
      </c>
      <c r="G109" s="102">
        <f t="shared" si="28"/>
        <v>2.76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43" t="s">
        <v>153</v>
      </c>
      <c r="B110" s="92" t="s">
        <v>144</v>
      </c>
      <c r="C110" s="93"/>
      <c r="D110" s="68">
        <v>2</v>
      </c>
      <c r="E110" s="41">
        <v>5</v>
      </c>
      <c r="F110" s="94">
        <f t="shared" si="27"/>
        <v>6</v>
      </c>
      <c r="G110" s="102">
        <f t="shared" si="28"/>
        <v>12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42" t="s">
        <v>96</v>
      </c>
      <c r="B111" s="92"/>
      <c r="C111" s="93"/>
      <c r="D111" s="68"/>
      <c r="E111" s="41"/>
      <c r="F111" s="94"/>
      <c r="G111" s="101">
        <f>SUM(G107:G110)</f>
        <v>23.495999999999999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62" t="s">
        <v>154</v>
      </c>
      <c r="B114" s="2"/>
      <c r="C114" s="2"/>
      <c r="D114" s="2"/>
      <c r="E114" s="2"/>
      <c r="F114" s="2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62" t="s">
        <v>155</v>
      </c>
      <c r="B115" s="2"/>
      <c r="C115" s="2"/>
      <c r="D115" s="2"/>
      <c r="E115" s="2"/>
      <c r="F115" s="2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43" t="s">
        <v>88</v>
      </c>
      <c r="B116" s="92" t="s">
        <v>89</v>
      </c>
      <c r="C116" s="93"/>
      <c r="D116" s="68">
        <v>1</v>
      </c>
      <c r="E116" s="41">
        <v>6.78</v>
      </c>
      <c r="F116" s="94">
        <f t="shared" ref="F116:F118" si="29">E116*1.2</f>
        <v>8.1359999999999992</v>
      </c>
      <c r="G116" s="102">
        <f t="shared" ref="G116:G118" si="30">D116*F116</f>
        <v>8.1359999999999992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43" t="s">
        <v>156</v>
      </c>
      <c r="B117" s="92" t="s">
        <v>144</v>
      </c>
      <c r="C117" s="93"/>
      <c r="D117" s="68">
        <v>1</v>
      </c>
      <c r="E117" s="41">
        <v>1</v>
      </c>
      <c r="F117" s="94">
        <f t="shared" si="29"/>
        <v>1.2</v>
      </c>
      <c r="G117" s="102">
        <f t="shared" si="30"/>
        <v>1.2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43" t="s">
        <v>157</v>
      </c>
      <c r="B118" s="92" t="s">
        <v>144</v>
      </c>
      <c r="C118" s="93"/>
      <c r="D118" s="68">
        <v>1</v>
      </c>
      <c r="E118" s="41">
        <v>0.71689999999999998</v>
      </c>
      <c r="F118" s="94">
        <f t="shared" si="29"/>
        <v>0.86027999999999993</v>
      </c>
      <c r="G118" s="102">
        <f t="shared" si="30"/>
        <v>0.86027999999999993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42" t="s">
        <v>96</v>
      </c>
      <c r="B119" s="92"/>
      <c r="C119" s="93"/>
      <c r="D119" s="68"/>
      <c r="E119" s="41"/>
      <c r="F119" s="94"/>
      <c r="G119" s="101">
        <f>SUM(G116:G118)</f>
        <v>10.196279999999998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62" t="s">
        <v>32</v>
      </c>
      <c r="B120" s="2"/>
      <c r="C120" s="2"/>
      <c r="D120" s="2"/>
      <c r="E120" s="2"/>
      <c r="F120" s="2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43" t="s">
        <v>88</v>
      </c>
      <c r="B121" s="92" t="s">
        <v>89</v>
      </c>
      <c r="C121" s="93"/>
      <c r="D121" s="68">
        <v>1</v>
      </c>
      <c r="E121" s="41">
        <v>6.78</v>
      </c>
      <c r="F121" s="94">
        <f t="shared" ref="F121:F124" si="31">E121*1.2</f>
        <v>8.1359999999999992</v>
      </c>
      <c r="G121" s="102">
        <f t="shared" ref="G121:G124" si="32">D121*F121</f>
        <v>8.1359999999999992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43" t="s">
        <v>151</v>
      </c>
      <c r="B122" s="92" t="s">
        <v>116</v>
      </c>
      <c r="C122" s="93"/>
      <c r="D122" s="68">
        <v>0.05</v>
      </c>
      <c r="E122" s="41">
        <v>10</v>
      </c>
      <c r="F122" s="94">
        <f t="shared" si="31"/>
        <v>12</v>
      </c>
      <c r="G122" s="102">
        <f t="shared" si="32"/>
        <v>0.60000000000000009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43" t="s">
        <v>152</v>
      </c>
      <c r="B123" s="92" t="s">
        <v>146</v>
      </c>
      <c r="C123" s="93"/>
      <c r="D123" s="68">
        <v>0.1</v>
      </c>
      <c r="E123" s="41">
        <v>23</v>
      </c>
      <c r="F123" s="94">
        <f t="shared" si="31"/>
        <v>27.599999999999998</v>
      </c>
      <c r="G123" s="102">
        <f t="shared" si="32"/>
        <v>2.76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43" t="s">
        <v>153</v>
      </c>
      <c r="B124" s="92" t="s">
        <v>144</v>
      </c>
      <c r="C124" s="93"/>
      <c r="D124" s="68">
        <v>2</v>
      </c>
      <c r="E124" s="41">
        <v>5</v>
      </c>
      <c r="F124" s="94">
        <f t="shared" si="31"/>
        <v>6</v>
      </c>
      <c r="G124" s="102">
        <f t="shared" si="32"/>
        <v>12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42" t="s">
        <v>96</v>
      </c>
      <c r="B125" s="92"/>
      <c r="C125" s="93"/>
      <c r="D125" s="68"/>
      <c r="E125" s="41"/>
      <c r="F125" s="94"/>
      <c r="G125" s="101">
        <f>SUM(G121:G124)</f>
        <v>23.495999999999999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2:G2"/>
    <mergeCell ref="A3:G3"/>
    <mergeCell ref="A8:A9"/>
    <mergeCell ref="A10:A1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2.5703125" defaultRowHeight="15" customHeight="1"/>
  <cols>
    <col min="1" max="1" width="4.28515625" customWidth="1"/>
    <col min="2" max="2" width="96" customWidth="1"/>
    <col min="3" max="3" width="10" customWidth="1"/>
    <col min="4" max="6" width="9.140625" customWidth="1"/>
    <col min="7" max="26" width="8" customWidth="1"/>
  </cols>
  <sheetData>
    <row r="1" spans="1:26" ht="15.7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1.5" customHeight="1">
      <c r="A2" s="235" t="s">
        <v>158</v>
      </c>
      <c r="B2" s="219"/>
      <c r="C2" s="219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12" t="s">
        <v>159</v>
      </c>
      <c r="B4" s="12" t="s">
        <v>160</v>
      </c>
      <c r="C4" s="12" t="s">
        <v>161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103">
        <v>1</v>
      </c>
      <c r="B5" s="104" t="s">
        <v>162</v>
      </c>
      <c r="C5" s="103">
        <v>10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103">
        <v>2</v>
      </c>
      <c r="B6" s="104" t="s">
        <v>163</v>
      </c>
      <c r="C6" s="103">
        <v>10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103">
        <v>3</v>
      </c>
      <c r="B7" s="104" t="s">
        <v>164</v>
      </c>
      <c r="C7" s="103">
        <v>10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31.5" customHeight="1">
      <c r="A8" s="103">
        <v>4</v>
      </c>
      <c r="B8" s="104" t="s">
        <v>165</v>
      </c>
      <c r="C8" s="103">
        <v>15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103">
        <v>5</v>
      </c>
      <c r="B9" s="104" t="s">
        <v>166</v>
      </c>
      <c r="C9" s="103">
        <v>20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103">
        <v>6</v>
      </c>
      <c r="B10" s="104" t="s">
        <v>167</v>
      </c>
      <c r="C10" s="103">
        <v>15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103">
        <v>7</v>
      </c>
      <c r="B11" s="104" t="s">
        <v>168</v>
      </c>
      <c r="C11" s="103">
        <v>10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1.5" customHeight="1">
      <c r="A12" s="103">
        <v>8</v>
      </c>
      <c r="B12" s="104" t="s">
        <v>169</v>
      </c>
      <c r="C12" s="103">
        <v>10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103">
        <v>9</v>
      </c>
      <c r="B13" s="104" t="s">
        <v>170</v>
      </c>
      <c r="C13" s="103">
        <v>10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103">
        <v>10</v>
      </c>
      <c r="B14" s="104" t="s">
        <v>171</v>
      </c>
      <c r="C14" s="103">
        <v>10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31.5" customHeight="1">
      <c r="A15" s="103">
        <v>11</v>
      </c>
      <c r="B15" s="104" t="s">
        <v>172</v>
      </c>
      <c r="C15" s="103">
        <v>25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31.5" customHeight="1">
      <c r="A16" s="103">
        <v>12</v>
      </c>
      <c r="B16" s="104" t="s">
        <v>173</v>
      </c>
      <c r="C16" s="103">
        <v>15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103">
        <v>13</v>
      </c>
      <c r="B17" s="104" t="s">
        <v>174</v>
      </c>
      <c r="C17" s="103">
        <v>10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103">
        <v>14</v>
      </c>
      <c r="B18" s="104" t="s">
        <v>175</v>
      </c>
      <c r="C18" s="103">
        <v>10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103">
        <v>15</v>
      </c>
      <c r="B19" s="104" t="s">
        <v>176</v>
      </c>
      <c r="C19" s="103">
        <v>15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1.5" customHeight="1">
      <c r="A20" s="103">
        <v>16</v>
      </c>
      <c r="B20" s="104" t="s">
        <v>177</v>
      </c>
      <c r="C20" s="103">
        <v>20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31.5" customHeight="1">
      <c r="A21" s="103">
        <v>17</v>
      </c>
      <c r="B21" s="104" t="s">
        <v>178</v>
      </c>
      <c r="C21" s="103">
        <v>20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103">
        <v>18</v>
      </c>
      <c r="B22" s="104" t="s">
        <v>179</v>
      </c>
      <c r="C22" s="103">
        <v>30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5" customHeight="1">
      <c r="A23" s="103">
        <v>19</v>
      </c>
      <c r="B23" s="104" t="s">
        <v>180</v>
      </c>
      <c r="C23" s="103">
        <v>25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103">
        <v>20</v>
      </c>
      <c r="B24" s="104" t="s">
        <v>181</v>
      </c>
      <c r="C24" s="103">
        <v>20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31.5" customHeight="1">
      <c r="A25" s="103">
        <v>21</v>
      </c>
      <c r="B25" s="104" t="s">
        <v>182</v>
      </c>
      <c r="C25" s="103">
        <v>25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31.5" customHeight="1">
      <c r="A26" s="103">
        <v>22</v>
      </c>
      <c r="B26" s="104" t="s">
        <v>183</v>
      </c>
      <c r="C26" s="103">
        <v>10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1.5" customHeight="1">
      <c r="A27" s="103">
        <v>23</v>
      </c>
      <c r="B27" s="104" t="s">
        <v>184</v>
      </c>
      <c r="C27" s="103">
        <v>10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103">
        <v>24</v>
      </c>
      <c r="B28" s="104" t="s">
        <v>185</v>
      </c>
      <c r="C28" s="103">
        <v>10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103">
        <v>25</v>
      </c>
      <c r="B29" s="104" t="s">
        <v>186</v>
      </c>
      <c r="C29" s="103">
        <v>10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103">
        <v>26</v>
      </c>
      <c r="B30" s="104" t="s">
        <v>187</v>
      </c>
      <c r="C30" s="103">
        <v>30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 t="s">
        <v>188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 t="s">
        <v>189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 t="s">
        <v>190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 t="s">
        <v>191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">
    <mergeCell ref="A2:C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defaultColWidth="12.5703125" defaultRowHeight="15" customHeight="1"/>
  <cols>
    <col min="1" max="1" width="9.140625" customWidth="1"/>
    <col min="2" max="2" width="5.5703125" customWidth="1"/>
    <col min="3" max="11" width="9.140625" customWidth="1"/>
    <col min="12" max="26" width="8" customWidth="1"/>
  </cols>
  <sheetData>
    <row r="1" spans="1:26" ht="15.7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237" t="s">
        <v>192</v>
      </c>
      <c r="C2" s="219"/>
      <c r="D2" s="219"/>
      <c r="E2" s="219"/>
      <c r="F2" s="219"/>
      <c r="G2" s="219"/>
      <c r="H2" s="219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>
        <v>1</v>
      </c>
      <c r="C3" s="236" t="s">
        <v>193</v>
      </c>
      <c r="D3" s="219"/>
      <c r="E3" s="219"/>
      <c r="F3" s="219"/>
      <c r="G3" s="219"/>
      <c r="H3" s="219"/>
      <c r="I3" s="5"/>
      <c r="J3" s="5" t="s">
        <v>3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5"/>
      <c r="B4" s="5">
        <v>2</v>
      </c>
      <c r="C4" s="236" t="s">
        <v>87</v>
      </c>
      <c r="D4" s="219"/>
      <c r="E4" s="219"/>
      <c r="F4" s="219"/>
      <c r="G4" s="219"/>
      <c r="H4" s="219"/>
      <c r="I4" s="5"/>
      <c r="J4" s="5" t="s">
        <v>5</v>
      </c>
      <c r="K4" s="5" t="s">
        <v>194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46.5" customHeight="1">
      <c r="A5" s="5"/>
      <c r="B5" s="5">
        <v>3</v>
      </c>
      <c r="C5" s="236" t="s">
        <v>195</v>
      </c>
      <c r="D5" s="219"/>
      <c r="E5" s="219"/>
      <c r="F5" s="219"/>
      <c r="G5" s="219"/>
      <c r="H5" s="219"/>
      <c r="I5" s="5"/>
      <c r="J5" s="5" t="s">
        <v>5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5"/>
      <c r="B6" s="5">
        <v>4</v>
      </c>
      <c r="C6" s="236" t="s">
        <v>41</v>
      </c>
      <c r="D6" s="219"/>
      <c r="E6" s="219"/>
      <c r="F6" s="219"/>
      <c r="G6" s="219"/>
      <c r="H6" s="219"/>
      <c r="I6" s="5"/>
      <c r="J6" s="5" t="s">
        <v>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1.5" customHeight="1">
      <c r="A7" s="5"/>
      <c r="B7" s="5">
        <v>5</v>
      </c>
      <c r="C7" s="236" t="s">
        <v>42</v>
      </c>
      <c r="D7" s="219"/>
      <c r="E7" s="219"/>
      <c r="F7" s="219"/>
      <c r="G7" s="219"/>
      <c r="H7" s="219"/>
      <c r="I7" s="5"/>
      <c r="J7" s="5" t="s">
        <v>5</v>
      </c>
      <c r="K7" s="5" t="s">
        <v>196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5">
        <v>6</v>
      </c>
      <c r="C8" s="236" t="s">
        <v>197</v>
      </c>
      <c r="D8" s="219"/>
      <c r="E8" s="219"/>
      <c r="F8" s="219"/>
      <c r="G8" s="219"/>
      <c r="H8" s="219"/>
      <c r="I8" s="5"/>
      <c r="J8" s="5" t="s">
        <v>5</v>
      </c>
      <c r="K8" s="5" t="s">
        <v>198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5">
        <v>7</v>
      </c>
      <c r="C9" s="236" t="s">
        <v>45</v>
      </c>
      <c r="D9" s="219"/>
      <c r="E9" s="219"/>
      <c r="F9" s="219"/>
      <c r="G9" s="219"/>
      <c r="H9" s="219"/>
      <c r="I9" s="5"/>
      <c r="J9" s="5" t="s">
        <v>3</v>
      </c>
      <c r="K9" s="5" t="s">
        <v>199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5">
        <v>8</v>
      </c>
      <c r="C10" s="236" t="s">
        <v>46</v>
      </c>
      <c r="D10" s="219"/>
      <c r="E10" s="219"/>
      <c r="F10" s="219"/>
      <c r="G10" s="219"/>
      <c r="H10" s="219"/>
      <c r="I10" s="5"/>
      <c r="J10" s="5" t="s">
        <v>7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5"/>
      <c r="B11" s="5">
        <v>9</v>
      </c>
      <c r="C11" s="236" t="s">
        <v>200</v>
      </c>
      <c r="D11" s="219"/>
      <c r="E11" s="219"/>
      <c r="F11" s="219"/>
      <c r="G11" s="219"/>
      <c r="H11" s="219"/>
      <c r="I11" s="5"/>
      <c r="J11" s="5" t="s">
        <v>5</v>
      </c>
      <c r="K11" s="5" t="s">
        <v>201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8.75" customHeight="1">
      <c r="A13" s="5"/>
      <c r="B13" s="106"/>
      <c r="C13" s="10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8.75" customHeight="1">
      <c r="A14" s="5"/>
      <c r="B14" s="106"/>
      <c r="C14" s="10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8.75" customHeight="1">
      <c r="A15" s="5"/>
      <c r="B15" s="106"/>
      <c r="C15" s="10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8.75" customHeight="1">
      <c r="A16" s="5"/>
      <c r="B16" s="106"/>
      <c r="C16" s="10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>
      <c r="A17" s="5"/>
      <c r="B17" s="106"/>
      <c r="C17" s="10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5"/>
      <c r="B18" s="106"/>
      <c r="C18" s="10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>
      <c r="A19" s="5"/>
      <c r="B19" s="106"/>
      <c r="C19" s="10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5"/>
      <c r="B20" s="106"/>
      <c r="C20" s="106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0">
    <mergeCell ref="C9:H9"/>
    <mergeCell ref="C10:H10"/>
    <mergeCell ref="C11:H11"/>
    <mergeCell ref="B2:H2"/>
    <mergeCell ref="C3:H3"/>
    <mergeCell ref="C4:H4"/>
    <mergeCell ref="C5:H5"/>
    <mergeCell ref="C6:H6"/>
    <mergeCell ref="C7:H7"/>
    <mergeCell ref="C8:H8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defaultColWidth="12.5703125" defaultRowHeight="15" customHeight="1"/>
  <cols>
    <col min="1" max="1" width="6.140625" customWidth="1"/>
    <col min="2" max="2" width="24.140625" customWidth="1"/>
    <col min="3" max="4" width="9.140625" customWidth="1"/>
    <col min="5" max="5" width="11" customWidth="1"/>
    <col min="6" max="6" width="9.140625" customWidth="1"/>
    <col min="8" max="8" width="14.5703125" customWidth="1"/>
    <col min="9" max="9" width="14" customWidth="1"/>
    <col min="10" max="10" width="9.140625" customWidth="1"/>
    <col min="11" max="11" width="9.42578125" customWidth="1"/>
    <col min="12" max="14" width="9.140625" customWidth="1"/>
    <col min="15" max="26" width="8" customWidth="1"/>
  </cols>
  <sheetData>
    <row r="1" spans="1:26" ht="18.75" customHeight="1">
      <c r="A1" s="2"/>
      <c r="B1" s="232" t="s">
        <v>202</v>
      </c>
      <c r="C1" s="219"/>
      <c r="D1" s="219"/>
      <c r="E1" s="219"/>
      <c r="F1" s="219"/>
      <c r="G1" s="219"/>
      <c r="H1" s="219"/>
      <c r="I1" s="26"/>
      <c r="J1" s="26"/>
      <c r="K1" s="26"/>
      <c r="L1" s="26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"/>
      <c r="B2" s="232" t="s">
        <v>203</v>
      </c>
      <c r="C2" s="219"/>
      <c r="D2" s="219"/>
      <c r="E2" s="219"/>
      <c r="F2" s="219"/>
      <c r="G2" s="219"/>
      <c r="H2" s="219"/>
      <c r="I2" s="26"/>
      <c r="J2" s="26"/>
      <c r="K2" s="26"/>
      <c r="L2" s="2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>
      <c r="A3" s="2"/>
      <c r="B3" s="232" t="s">
        <v>204</v>
      </c>
      <c r="C3" s="219"/>
      <c r="D3" s="219"/>
      <c r="E3" s="219"/>
      <c r="F3" s="219"/>
      <c r="G3" s="219"/>
      <c r="H3" s="219"/>
      <c r="I3" s="26"/>
      <c r="J3" s="26"/>
      <c r="K3" s="26"/>
      <c r="L3" s="26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2"/>
      <c r="C4" s="2"/>
      <c r="D4" s="58"/>
      <c r="E4" s="2"/>
      <c r="F4" s="26"/>
      <c r="G4" s="26"/>
      <c r="H4" s="107"/>
      <c r="I4" s="26"/>
      <c r="J4" s="26"/>
      <c r="K4" s="26"/>
      <c r="L4" s="26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8.25" customHeight="1">
      <c r="A5" s="2"/>
      <c r="B5" s="17" t="s">
        <v>9</v>
      </c>
      <c r="C5" s="15" t="s">
        <v>11</v>
      </c>
      <c r="D5" s="108" t="s">
        <v>205</v>
      </c>
      <c r="E5" s="19" t="s">
        <v>206</v>
      </c>
      <c r="F5" s="19" t="s">
        <v>207</v>
      </c>
      <c r="G5" s="19" t="s">
        <v>208</v>
      </c>
      <c r="H5" s="109" t="s">
        <v>86</v>
      </c>
      <c r="I5" s="19" t="s">
        <v>209</v>
      </c>
      <c r="J5" s="19" t="s">
        <v>210</v>
      </c>
      <c r="K5" s="19" t="s">
        <v>211</v>
      </c>
      <c r="L5" s="19" t="s">
        <v>212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7"/>
      <c r="C6" s="15"/>
      <c r="D6" s="108"/>
      <c r="E6" s="18">
        <v>0.22</v>
      </c>
      <c r="F6" s="19"/>
      <c r="G6" s="19">
        <v>0.22</v>
      </c>
      <c r="H6" s="109"/>
      <c r="I6" s="110">
        <v>0.01</v>
      </c>
      <c r="J6" s="18">
        <v>0.19</v>
      </c>
      <c r="K6" s="19"/>
      <c r="L6" s="19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  <c r="H7" s="17">
        <v>7</v>
      </c>
      <c r="I7" s="17">
        <v>8</v>
      </c>
      <c r="J7" s="17">
        <v>9</v>
      </c>
      <c r="K7" s="17">
        <v>10</v>
      </c>
      <c r="L7" s="17">
        <v>11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5.25" customHeight="1">
      <c r="A8" s="2"/>
      <c r="B8" s="17"/>
      <c r="C8" s="17"/>
      <c r="D8" s="17"/>
      <c r="E8" s="17" t="s">
        <v>213</v>
      </c>
      <c r="F8" s="17"/>
      <c r="G8" s="17" t="s">
        <v>214</v>
      </c>
      <c r="H8" s="17" t="s">
        <v>215</v>
      </c>
      <c r="I8" s="17" t="s">
        <v>216</v>
      </c>
      <c r="J8" s="17" t="s">
        <v>217</v>
      </c>
      <c r="K8" s="17"/>
      <c r="L8" s="1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" customHeight="1">
      <c r="A9" s="1">
        <v>1</v>
      </c>
      <c r="B9" s="23" t="s">
        <v>17</v>
      </c>
      <c r="C9" s="15">
        <v>10</v>
      </c>
      <c r="D9" s="25">
        <f>ЗП!K17</f>
        <v>5.0050389610389612</v>
      </c>
      <c r="E9" s="25">
        <f>D9*$E$6</f>
        <v>1.1011085714285715</v>
      </c>
      <c r="F9" s="25"/>
      <c r="G9" s="25">
        <f>F9*$G$6</f>
        <v>0</v>
      </c>
      <c r="H9" s="111">
        <f>G9+F9+E9+D9</f>
        <v>6.1061475324675332</v>
      </c>
      <c r="I9" s="25">
        <f>H9*$I$6</f>
        <v>6.1061475324675332E-2</v>
      </c>
      <c r="J9" s="25">
        <f>(H9+I9)*$J$6</f>
        <v>1.1717697114805197</v>
      </c>
      <c r="K9" s="25">
        <f>ROUNDUP(F9+G9+H9+I9+J9,0)</f>
        <v>8</v>
      </c>
      <c r="L9" s="25">
        <f>ROUND(D9+E9+F9+G9+H9+I9+J9,2)</f>
        <v>13.45</v>
      </c>
      <c r="M9" s="112"/>
      <c r="N9" s="112">
        <f>F9+G9+H9+I9+J9</f>
        <v>7.3389787192727276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35.25" customHeight="1">
      <c r="A10" s="2"/>
      <c r="B10" s="17"/>
      <c r="C10" s="17"/>
      <c r="D10" s="17"/>
      <c r="E10" s="17"/>
      <c r="F10" s="17"/>
      <c r="G10" s="17"/>
      <c r="H10" s="17"/>
      <c r="I10" s="17"/>
      <c r="J10" s="17"/>
      <c r="K10" s="25">
        <f>ROUNDUP(F10+G10+H10+I10+J10,2)</f>
        <v>0</v>
      </c>
      <c r="L10" s="1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5.25" customHeight="1">
      <c r="A11" s="2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8.5">
      <c r="A12" s="2"/>
      <c r="B12" s="39" t="s">
        <v>51</v>
      </c>
      <c r="C12" s="40">
        <v>10</v>
      </c>
      <c r="D12" s="41">
        <v>11.4</v>
      </c>
      <c r="E12" s="41">
        <f t="shared" ref="E12:E32" si="0">D12*22%</f>
        <v>2.508</v>
      </c>
      <c r="F12" s="41">
        <v>13.61</v>
      </c>
      <c r="G12" s="41">
        <f t="shared" ref="G12:G32" si="1">(F12)*0.22</f>
        <v>2.9941999999999998</v>
      </c>
      <c r="H12" s="113">
        <f t="shared" ref="H12:H32" si="2">G12+F12+E12+D12</f>
        <v>30.5122</v>
      </c>
      <c r="I12" s="41">
        <f t="shared" ref="I12:I32" si="3">(D12+E12+F12+G12)*13.7%</f>
        <v>4.1801713999999999</v>
      </c>
      <c r="J12" s="41">
        <f t="shared" ref="J12:J32" si="4">(D12+E12+F12+G12+I12)*19%</f>
        <v>6.5915505659999996</v>
      </c>
      <c r="K12" s="41" t="e">
        <f t="shared" ref="K12:K45" ca="1" si="5">ОКРУГЛТ(F12+G12+I12+J12,2)</f>
        <v>#NAME?</v>
      </c>
      <c r="L12" s="41">
        <f t="shared" ref="L12:L45" si="6">ROUND(D12+E12+F12+G12+I12+J12,1)</f>
        <v>41.3</v>
      </c>
      <c r="M12" s="112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>
      <c r="A13" s="2"/>
      <c r="B13" s="40"/>
      <c r="C13" s="40"/>
      <c r="D13" s="41"/>
      <c r="E13" s="41">
        <f t="shared" si="0"/>
        <v>0</v>
      </c>
      <c r="F13" s="41"/>
      <c r="G13" s="41">
        <f t="shared" si="1"/>
        <v>0</v>
      </c>
      <c r="H13" s="113">
        <f t="shared" si="2"/>
        <v>0</v>
      </c>
      <c r="I13" s="41">
        <f t="shared" si="3"/>
        <v>0</v>
      </c>
      <c r="J13" s="41">
        <f t="shared" si="4"/>
        <v>0</v>
      </c>
      <c r="K13" s="41" t="e">
        <f t="shared" ca="1" si="5"/>
        <v>#NAME?</v>
      </c>
      <c r="L13" s="41">
        <f t="shared" si="6"/>
        <v>0</v>
      </c>
      <c r="M13" s="112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>
      <c r="A14" s="2"/>
      <c r="B14" s="40"/>
      <c r="C14" s="40"/>
      <c r="D14" s="41"/>
      <c r="E14" s="41">
        <f t="shared" si="0"/>
        <v>0</v>
      </c>
      <c r="F14" s="41"/>
      <c r="G14" s="41">
        <f t="shared" si="1"/>
        <v>0</v>
      </c>
      <c r="H14" s="113">
        <f t="shared" si="2"/>
        <v>0</v>
      </c>
      <c r="I14" s="41">
        <f t="shared" si="3"/>
        <v>0</v>
      </c>
      <c r="J14" s="41">
        <f t="shared" si="4"/>
        <v>0</v>
      </c>
      <c r="K14" s="41" t="e">
        <f t="shared" ca="1" si="5"/>
        <v>#NAME?</v>
      </c>
      <c r="L14" s="41">
        <f t="shared" si="6"/>
        <v>0</v>
      </c>
      <c r="M14" s="112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28.5">
      <c r="A15" s="2"/>
      <c r="B15" s="39" t="s">
        <v>52</v>
      </c>
      <c r="C15" s="40">
        <v>10</v>
      </c>
      <c r="D15" s="41">
        <v>10.94</v>
      </c>
      <c r="E15" s="41">
        <f t="shared" si="0"/>
        <v>2.4068000000000001</v>
      </c>
      <c r="F15" s="41">
        <v>29.82</v>
      </c>
      <c r="G15" s="41">
        <f t="shared" si="1"/>
        <v>6.5604000000000005</v>
      </c>
      <c r="H15" s="113">
        <f t="shared" si="2"/>
        <v>49.727199999999996</v>
      </c>
      <c r="I15" s="41">
        <f t="shared" si="3"/>
        <v>6.8126263999999992</v>
      </c>
      <c r="J15" s="41">
        <f t="shared" si="4"/>
        <v>10.742567016000001</v>
      </c>
      <c r="K15" s="41" t="e">
        <f t="shared" ca="1" si="5"/>
        <v>#NAME?</v>
      </c>
      <c r="L15" s="41">
        <f t="shared" si="6"/>
        <v>67.3</v>
      </c>
      <c r="M15" s="11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40"/>
      <c r="C16" s="40"/>
      <c r="D16" s="41"/>
      <c r="E16" s="41">
        <f t="shared" si="0"/>
        <v>0</v>
      </c>
      <c r="F16" s="41"/>
      <c r="G16" s="41">
        <f t="shared" si="1"/>
        <v>0</v>
      </c>
      <c r="H16" s="113">
        <f t="shared" si="2"/>
        <v>0</v>
      </c>
      <c r="I16" s="41">
        <f t="shared" si="3"/>
        <v>0</v>
      </c>
      <c r="J16" s="41">
        <f t="shared" si="4"/>
        <v>0</v>
      </c>
      <c r="K16" s="41" t="e">
        <f t="shared" ca="1" si="5"/>
        <v>#NAME?</v>
      </c>
      <c r="L16" s="41">
        <f t="shared" si="6"/>
        <v>0</v>
      </c>
      <c r="M16" s="11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idden="1">
      <c r="A17" s="2"/>
      <c r="B17" s="40"/>
      <c r="C17" s="40"/>
      <c r="D17" s="41"/>
      <c r="E17" s="41">
        <f t="shared" si="0"/>
        <v>0</v>
      </c>
      <c r="F17" s="41"/>
      <c r="G17" s="41">
        <f t="shared" si="1"/>
        <v>0</v>
      </c>
      <c r="H17" s="113">
        <f t="shared" si="2"/>
        <v>0</v>
      </c>
      <c r="I17" s="41">
        <f t="shared" si="3"/>
        <v>0</v>
      </c>
      <c r="J17" s="41">
        <f t="shared" si="4"/>
        <v>0</v>
      </c>
      <c r="K17" s="41" t="e">
        <f t="shared" ca="1" si="5"/>
        <v>#NAME?</v>
      </c>
      <c r="L17" s="41">
        <f t="shared" si="6"/>
        <v>0</v>
      </c>
      <c r="M17" s="11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42" t="s">
        <v>53</v>
      </c>
      <c r="C18" s="43">
        <v>10</v>
      </c>
      <c r="D18" s="41">
        <v>9.7100000000000009</v>
      </c>
      <c r="E18" s="41">
        <f t="shared" si="0"/>
        <v>2.1362000000000001</v>
      </c>
      <c r="F18" s="41">
        <v>13.61</v>
      </c>
      <c r="G18" s="41">
        <f t="shared" si="1"/>
        <v>2.9941999999999998</v>
      </c>
      <c r="H18" s="113">
        <f t="shared" si="2"/>
        <v>28.450399999999998</v>
      </c>
      <c r="I18" s="41">
        <f t="shared" si="3"/>
        <v>3.8977047999999996</v>
      </c>
      <c r="J18" s="41">
        <f t="shared" si="4"/>
        <v>6.1461399120000006</v>
      </c>
      <c r="K18" s="41" t="e">
        <f t="shared" ca="1" si="5"/>
        <v>#NAME?</v>
      </c>
      <c r="L18" s="41">
        <f t="shared" si="6"/>
        <v>38.5</v>
      </c>
      <c r="M18" s="11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42"/>
      <c r="C19" s="43"/>
      <c r="D19" s="41"/>
      <c r="E19" s="41">
        <f t="shared" si="0"/>
        <v>0</v>
      </c>
      <c r="F19" s="41"/>
      <c r="G19" s="41">
        <f t="shared" si="1"/>
        <v>0</v>
      </c>
      <c r="H19" s="113">
        <f t="shared" si="2"/>
        <v>0</v>
      </c>
      <c r="I19" s="41">
        <f t="shared" si="3"/>
        <v>0</v>
      </c>
      <c r="J19" s="41">
        <f t="shared" si="4"/>
        <v>0</v>
      </c>
      <c r="K19" s="41" t="e">
        <f t="shared" ca="1" si="5"/>
        <v>#NAME?</v>
      </c>
      <c r="L19" s="41">
        <f t="shared" si="6"/>
        <v>0</v>
      </c>
      <c r="M19" s="11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42" t="s">
        <v>54</v>
      </c>
      <c r="C20" s="43">
        <v>10</v>
      </c>
      <c r="D20" s="41">
        <v>13.34</v>
      </c>
      <c r="E20" s="41">
        <f t="shared" si="0"/>
        <v>2.9348000000000001</v>
      </c>
      <c r="F20" s="41">
        <v>8.14</v>
      </c>
      <c r="G20" s="41">
        <f t="shared" si="1"/>
        <v>1.7908000000000002</v>
      </c>
      <c r="H20" s="113">
        <f t="shared" si="2"/>
        <v>26.2056</v>
      </c>
      <c r="I20" s="41">
        <f t="shared" si="3"/>
        <v>3.5901671999999998</v>
      </c>
      <c r="J20" s="41">
        <f t="shared" si="4"/>
        <v>5.6611957679999998</v>
      </c>
      <c r="K20" s="41" t="e">
        <f t="shared" ca="1" si="5"/>
        <v>#NAME?</v>
      </c>
      <c r="L20" s="41">
        <f t="shared" si="6"/>
        <v>35.5</v>
      </c>
      <c r="M20" s="11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42"/>
      <c r="C21" s="43"/>
      <c r="D21" s="41"/>
      <c r="E21" s="41">
        <f t="shared" si="0"/>
        <v>0</v>
      </c>
      <c r="F21" s="41"/>
      <c r="G21" s="41">
        <f t="shared" si="1"/>
        <v>0</v>
      </c>
      <c r="H21" s="113">
        <f t="shared" si="2"/>
        <v>0</v>
      </c>
      <c r="I21" s="41">
        <f t="shared" si="3"/>
        <v>0</v>
      </c>
      <c r="J21" s="41">
        <f t="shared" si="4"/>
        <v>0</v>
      </c>
      <c r="K21" s="41" t="e">
        <f t="shared" ca="1" si="5"/>
        <v>#NAME?</v>
      </c>
      <c r="L21" s="41">
        <f t="shared" si="6"/>
        <v>0</v>
      </c>
      <c r="M21" s="11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42" t="s">
        <v>55</v>
      </c>
      <c r="C22" s="43">
        <v>10</v>
      </c>
      <c r="D22" s="41">
        <v>12.19</v>
      </c>
      <c r="E22" s="41">
        <f t="shared" si="0"/>
        <v>2.6818</v>
      </c>
      <c r="F22" s="43"/>
      <c r="G22" s="43">
        <f t="shared" si="1"/>
        <v>0</v>
      </c>
      <c r="H22" s="113">
        <f t="shared" si="2"/>
        <v>14.8718</v>
      </c>
      <c r="I22" s="41">
        <f t="shared" si="3"/>
        <v>2.0374365999999999</v>
      </c>
      <c r="J22" s="41">
        <f t="shared" si="4"/>
        <v>3.2127549540000002</v>
      </c>
      <c r="K22" s="41" t="e">
        <f t="shared" ca="1" si="5"/>
        <v>#NAME?</v>
      </c>
      <c r="L22" s="41">
        <f t="shared" si="6"/>
        <v>20.100000000000001</v>
      </c>
      <c r="M22" s="11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42"/>
      <c r="C23" s="43"/>
      <c r="D23" s="41"/>
      <c r="E23" s="41">
        <f t="shared" si="0"/>
        <v>0</v>
      </c>
      <c r="F23" s="43"/>
      <c r="G23" s="43">
        <f t="shared" si="1"/>
        <v>0</v>
      </c>
      <c r="H23" s="113">
        <f t="shared" si="2"/>
        <v>0</v>
      </c>
      <c r="I23" s="41">
        <f t="shared" si="3"/>
        <v>0</v>
      </c>
      <c r="J23" s="41">
        <f t="shared" si="4"/>
        <v>0</v>
      </c>
      <c r="K23" s="41" t="e">
        <f t="shared" ca="1" si="5"/>
        <v>#NAME?</v>
      </c>
      <c r="L23" s="41">
        <f t="shared" si="6"/>
        <v>0</v>
      </c>
      <c r="M23" s="11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42" t="s">
        <v>56</v>
      </c>
      <c r="C24" s="43">
        <v>10</v>
      </c>
      <c r="D24" s="41">
        <v>10.94</v>
      </c>
      <c r="E24" s="41">
        <f t="shared" si="0"/>
        <v>2.4068000000000001</v>
      </c>
      <c r="F24" s="43"/>
      <c r="G24" s="43">
        <f t="shared" si="1"/>
        <v>0</v>
      </c>
      <c r="H24" s="113">
        <f t="shared" si="2"/>
        <v>13.3468</v>
      </c>
      <c r="I24" s="41">
        <f t="shared" si="3"/>
        <v>1.8285115999999997</v>
      </c>
      <c r="J24" s="41">
        <f t="shared" si="4"/>
        <v>2.8833092040000001</v>
      </c>
      <c r="K24" s="41" t="e">
        <f t="shared" ca="1" si="5"/>
        <v>#NAME?</v>
      </c>
      <c r="L24" s="41">
        <f t="shared" si="6"/>
        <v>18.100000000000001</v>
      </c>
      <c r="M24" s="11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42"/>
      <c r="C25" s="43"/>
      <c r="D25" s="41"/>
      <c r="E25" s="41">
        <f t="shared" si="0"/>
        <v>0</v>
      </c>
      <c r="F25" s="43"/>
      <c r="G25" s="43">
        <f t="shared" si="1"/>
        <v>0</v>
      </c>
      <c r="H25" s="113">
        <f t="shared" si="2"/>
        <v>0</v>
      </c>
      <c r="I25" s="41">
        <f t="shared" si="3"/>
        <v>0</v>
      </c>
      <c r="J25" s="41">
        <f t="shared" si="4"/>
        <v>0</v>
      </c>
      <c r="K25" s="41" t="e">
        <f t="shared" ca="1" si="5"/>
        <v>#NAME?</v>
      </c>
      <c r="L25" s="41">
        <f t="shared" si="6"/>
        <v>0</v>
      </c>
      <c r="M25" s="11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42" t="s">
        <v>57</v>
      </c>
      <c r="C26" s="43">
        <v>10</v>
      </c>
      <c r="D26" s="41">
        <v>22.95</v>
      </c>
      <c r="E26" s="41">
        <f t="shared" si="0"/>
        <v>5.0489999999999995</v>
      </c>
      <c r="F26" s="43"/>
      <c r="G26" s="43">
        <f t="shared" si="1"/>
        <v>0</v>
      </c>
      <c r="H26" s="113">
        <f t="shared" si="2"/>
        <v>27.998999999999999</v>
      </c>
      <c r="I26" s="41">
        <f t="shared" si="3"/>
        <v>3.8358629999999994</v>
      </c>
      <c r="J26" s="41">
        <f t="shared" si="4"/>
        <v>6.0486239699999995</v>
      </c>
      <c r="K26" s="41" t="e">
        <f t="shared" ca="1" si="5"/>
        <v>#NAME?</v>
      </c>
      <c r="L26" s="41">
        <f t="shared" si="6"/>
        <v>37.9</v>
      </c>
      <c r="M26" s="11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42"/>
      <c r="C27" s="43"/>
      <c r="D27" s="41"/>
      <c r="E27" s="41">
        <f t="shared" si="0"/>
        <v>0</v>
      </c>
      <c r="F27" s="43"/>
      <c r="G27" s="43">
        <f t="shared" si="1"/>
        <v>0</v>
      </c>
      <c r="H27" s="113">
        <f t="shared" si="2"/>
        <v>0</v>
      </c>
      <c r="I27" s="41">
        <f t="shared" si="3"/>
        <v>0</v>
      </c>
      <c r="J27" s="41">
        <f t="shared" si="4"/>
        <v>0</v>
      </c>
      <c r="K27" s="41" t="e">
        <f t="shared" ca="1" si="5"/>
        <v>#NAME?</v>
      </c>
      <c r="L27" s="41">
        <f t="shared" si="6"/>
        <v>0</v>
      </c>
      <c r="M27" s="11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42" t="s">
        <v>58</v>
      </c>
      <c r="C28" s="43">
        <v>10</v>
      </c>
      <c r="D28" s="41">
        <v>9.83</v>
      </c>
      <c r="E28" s="41">
        <f t="shared" si="0"/>
        <v>2.1625999999999999</v>
      </c>
      <c r="F28" s="43"/>
      <c r="G28" s="43">
        <f t="shared" si="1"/>
        <v>0</v>
      </c>
      <c r="H28" s="113">
        <f t="shared" si="2"/>
        <v>11.992599999999999</v>
      </c>
      <c r="I28" s="41">
        <f t="shared" si="3"/>
        <v>1.6429861999999997</v>
      </c>
      <c r="J28" s="41">
        <f t="shared" si="4"/>
        <v>2.5907613779999998</v>
      </c>
      <c r="K28" s="41" t="e">
        <f t="shared" ca="1" si="5"/>
        <v>#NAME?</v>
      </c>
      <c r="L28" s="41">
        <f t="shared" si="6"/>
        <v>16.2</v>
      </c>
      <c r="M28" s="11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42"/>
      <c r="C29" s="43"/>
      <c r="D29" s="41"/>
      <c r="E29" s="41">
        <f t="shared" si="0"/>
        <v>0</v>
      </c>
      <c r="F29" s="43"/>
      <c r="G29" s="43">
        <f t="shared" si="1"/>
        <v>0</v>
      </c>
      <c r="H29" s="113">
        <f t="shared" si="2"/>
        <v>0</v>
      </c>
      <c r="I29" s="41">
        <f t="shared" si="3"/>
        <v>0</v>
      </c>
      <c r="J29" s="41">
        <f t="shared" si="4"/>
        <v>0</v>
      </c>
      <c r="K29" s="41" t="e">
        <f t="shared" ca="1" si="5"/>
        <v>#NAME?</v>
      </c>
      <c r="L29" s="41">
        <f t="shared" si="6"/>
        <v>0</v>
      </c>
      <c r="M29" s="11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42" t="s">
        <v>59</v>
      </c>
      <c r="C30" s="43">
        <v>10</v>
      </c>
      <c r="D30" s="41">
        <v>10.47</v>
      </c>
      <c r="E30" s="41">
        <f t="shared" si="0"/>
        <v>2.3034000000000003</v>
      </c>
      <c r="F30" s="43"/>
      <c r="G30" s="43">
        <f t="shared" si="1"/>
        <v>0</v>
      </c>
      <c r="H30" s="113">
        <f t="shared" si="2"/>
        <v>12.773400000000001</v>
      </c>
      <c r="I30" s="41">
        <f t="shared" si="3"/>
        <v>1.7499558</v>
      </c>
      <c r="J30" s="41">
        <f t="shared" si="4"/>
        <v>2.7594376020000002</v>
      </c>
      <c r="K30" s="41" t="e">
        <f t="shared" ca="1" si="5"/>
        <v>#NAME?</v>
      </c>
      <c r="L30" s="41">
        <f t="shared" si="6"/>
        <v>17.3</v>
      </c>
      <c r="M30" s="11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42"/>
      <c r="C31" s="43"/>
      <c r="D31" s="41"/>
      <c r="E31" s="41">
        <f t="shared" si="0"/>
        <v>0</v>
      </c>
      <c r="F31" s="43"/>
      <c r="G31" s="43">
        <f t="shared" si="1"/>
        <v>0</v>
      </c>
      <c r="H31" s="113">
        <f t="shared" si="2"/>
        <v>0</v>
      </c>
      <c r="I31" s="41">
        <f t="shared" si="3"/>
        <v>0</v>
      </c>
      <c r="J31" s="41">
        <f t="shared" si="4"/>
        <v>0</v>
      </c>
      <c r="K31" s="41" t="e">
        <f t="shared" ca="1" si="5"/>
        <v>#NAME?</v>
      </c>
      <c r="L31" s="41">
        <f t="shared" si="6"/>
        <v>0</v>
      </c>
      <c r="M31" s="11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42" t="s">
        <v>60</v>
      </c>
      <c r="C32" s="43">
        <v>10</v>
      </c>
      <c r="D32" s="41">
        <v>9.35</v>
      </c>
      <c r="E32" s="41">
        <f t="shared" si="0"/>
        <v>2.0569999999999999</v>
      </c>
      <c r="F32" s="43"/>
      <c r="G32" s="43">
        <f t="shared" si="1"/>
        <v>0</v>
      </c>
      <c r="H32" s="113">
        <f t="shared" si="2"/>
        <v>11.407</v>
      </c>
      <c r="I32" s="41">
        <f t="shared" si="3"/>
        <v>1.5627589999999998</v>
      </c>
      <c r="J32" s="41">
        <f t="shared" si="4"/>
        <v>2.46425421</v>
      </c>
      <c r="K32" s="41" t="e">
        <f t="shared" ca="1" si="5"/>
        <v>#NAME?</v>
      </c>
      <c r="L32" s="41">
        <f t="shared" si="6"/>
        <v>15.4</v>
      </c>
      <c r="M32" s="11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41" t="e">
        <f t="shared" ca="1" si="5"/>
        <v>#NAME?</v>
      </c>
      <c r="L33" s="41">
        <f t="shared" si="6"/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41" t="e">
        <f t="shared" ca="1" si="5"/>
        <v>#NAME?</v>
      </c>
      <c r="L34" s="41">
        <f t="shared" si="6"/>
        <v>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46"/>
      <c r="B35" s="45" t="s">
        <v>61</v>
      </c>
      <c r="C35" s="40">
        <v>30</v>
      </c>
      <c r="D35" s="74">
        <v>28.71</v>
      </c>
      <c r="E35" s="41">
        <f t="shared" ref="E35:E42" si="7">D35*22%</f>
        <v>6.3162000000000003</v>
      </c>
      <c r="F35" s="41">
        <v>21.04</v>
      </c>
      <c r="G35" s="41">
        <f t="shared" ref="G35:G42" si="8">(F35)*0.22</f>
        <v>4.6288</v>
      </c>
      <c r="H35" s="113">
        <f t="shared" ref="H35:H42" si="9">G35+F35+E35+D35</f>
        <v>60.695</v>
      </c>
      <c r="I35" s="41">
        <f t="shared" ref="I35:I42" si="10">(D35+E35+F35+G35)*13.7%</f>
        <v>8.3152149999999985</v>
      </c>
      <c r="J35" s="41">
        <f t="shared" ref="J35:J42" si="11">(D35+E35+F35+G35+I35)*19%</f>
        <v>13.11194085</v>
      </c>
      <c r="K35" s="41" t="e">
        <f t="shared" ca="1" si="5"/>
        <v>#NAME?</v>
      </c>
      <c r="L35" s="41">
        <f t="shared" si="6"/>
        <v>82.1</v>
      </c>
      <c r="M35" s="112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15.75" customHeight="1">
      <c r="A36" s="46"/>
      <c r="B36" s="47"/>
      <c r="C36" s="40"/>
      <c r="D36" s="96"/>
      <c r="E36" s="41">
        <f t="shared" si="7"/>
        <v>0</v>
      </c>
      <c r="F36" s="41"/>
      <c r="G36" s="41">
        <f t="shared" si="8"/>
        <v>0</v>
      </c>
      <c r="H36" s="113">
        <f t="shared" si="9"/>
        <v>0</v>
      </c>
      <c r="I36" s="41">
        <f t="shared" si="10"/>
        <v>0</v>
      </c>
      <c r="J36" s="41">
        <f t="shared" si="11"/>
        <v>0</v>
      </c>
      <c r="K36" s="41" t="e">
        <f t="shared" ca="1" si="5"/>
        <v>#NAME?</v>
      </c>
      <c r="L36" s="41">
        <f t="shared" si="6"/>
        <v>0</v>
      </c>
      <c r="M36" s="112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15.75" customHeight="1">
      <c r="A37" s="46"/>
      <c r="B37" s="47"/>
      <c r="C37" s="40"/>
      <c r="D37" s="96"/>
      <c r="E37" s="41">
        <f t="shared" si="7"/>
        <v>0</v>
      </c>
      <c r="F37" s="41"/>
      <c r="G37" s="41">
        <f t="shared" si="8"/>
        <v>0</v>
      </c>
      <c r="H37" s="113">
        <f t="shared" si="9"/>
        <v>0</v>
      </c>
      <c r="I37" s="41">
        <f t="shared" si="10"/>
        <v>0</v>
      </c>
      <c r="J37" s="41">
        <f t="shared" si="11"/>
        <v>0</v>
      </c>
      <c r="K37" s="41" t="e">
        <f t="shared" ca="1" si="5"/>
        <v>#NAME?</v>
      </c>
      <c r="L37" s="41">
        <f t="shared" si="6"/>
        <v>0</v>
      </c>
      <c r="M37" s="112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15.75" customHeight="1">
      <c r="A38" s="49"/>
      <c r="B38" s="45" t="s">
        <v>62</v>
      </c>
      <c r="C38" s="40">
        <v>20</v>
      </c>
      <c r="D38" s="74">
        <v>19.13</v>
      </c>
      <c r="E38" s="41">
        <f t="shared" si="7"/>
        <v>4.2085999999999997</v>
      </c>
      <c r="F38" s="41">
        <v>26.17</v>
      </c>
      <c r="G38" s="41">
        <f t="shared" si="8"/>
        <v>5.7574000000000005</v>
      </c>
      <c r="H38" s="113">
        <f t="shared" si="9"/>
        <v>55.266000000000005</v>
      </c>
      <c r="I38" s="41">
        <f t="shared" si="10"/>
        <v>7.5714420000000002</v>
      </c>
      <c r="J38" s="41">
        <f t="shared" si="11"/>
        <v>11.93911398</v>
      </c>
      <c r="K38" s="41" t="e">
        <f t="shared" ca="1" si="5"/>
        <v>#NAME?</v>
      </c>
      <c r="L38" s="41">
        <f t="shared" si="6"/>
        <v>74.8</v>
      </c>
      <c r="M38" s="114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15.75" customHeight="1">
      <c r="A39" s="46"/>
      <c r="B39" s="47"/>
      <c r="C39" s="47"/>
      <c r="D39" s="96"/>
      <c r="E39" s="41">
        <f t="shared" si="7"/>
        <v>0</v>
      </c>
      <c r="F39" s="41"/>
      <c r="G39" s="41">
        <f t="shared" si="8"/>
        <v>0</v>
      </c>
      <c r="H39" s="113">
        <f t="shared" si="9"/>
        <v>0</v>
      </c>
      <c r="I39" s="41">
        <f t="shared" si="10"/>
        <v>0</v>
      </c>
      <c r="J39" s="41">
        <f t="shared" si="11"/>
        <v>0</v>
      </c>
      <c r="K39" s="41" t="e">
        <f t="shared" ca="1" si="5"/>
        <v>#NAME?</v>
      </c>
      <c r="L39" s="41">
        <f t="shared" si="6"/>
        <v>0</v>
      </c>
      <c r="M39" s="112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15.75" customHeight="1">
      <c r="A40" s="46"/>
      <c r="B40" s="47"/>
      <c r="C40" s="47"/>
      <c r="D40" s="96"/>
      <c r="E40" s="41">
        <f t="shared" si="7"/>
        <v>0</v>
      </c>
      <c r="F40" s="41"/>
      <c r="G40" s="41">
        <f t="shared" si="8"/>
        <v>0</v>
      </c>
      <c r="H40" s="113">
        <f t="shared" si="9"/>
        <v>0</v>
      </c>
      <c r="I40" s="41">
        <f t="shared" si="10"/>
        <v>0</v>
      </c>
      <c r="J40" s="41">
        <f t="shared" si="11"/>
        <v>0</v>
      </c>
      <c r="K40" s="41" t="e">
        <f t="shared" ca="1" si="5"/>
        <v>#NAME?</v>
      </c>
      <c r="L40" s="41">
        <f t="shared" si="6"/>
        <v>0</v>
      </c>
      <c r="M40" s="112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15.75" customHeight="1">
      <c r="A41" s="46"/>
      <c r="B41" s="45" t="s">
        <v>63</v>
      </c>
      <c r="C41" s="40">
        <v>20</v>
      </c>
      <c r="D41" s="74">
        <v>19.13</v>
      </c>
      <c r="E41" s="41">
        <f t="shared" si="7"/>
        <v>4.2085999999999997</v>
      </c>
      <c r="F41" s="41">
        <v>19.48</v>
      </c>
      <c r="G41" s="41">
        <f t="shared" si="8"/>
        <v>4.2856000000000005</v>
      </c>
      <c r="H41" s="113">
        <f t="shared" si="9"/>
        <v>47.104199999999999</v>
      </c>
      <c r="I41" s="41">
        <f t="shared" si="10"/>
        <v>6.4532753999999999</v>
      </c>
      <c r="J41" s="41">
        <f t="shared" si="11"/>
        <v>10.175920326000002</v>
      </c>
      <c r="K41" s="41" t="e">
        <f t="shared" ca="1" si="5"/>
        <v>#NAME?</v>
      </c>
      <c r="L41" s="41">
        <f t="shared" si="6"/>
        <v>63.7</v>
      </c>
      <c r="M41" s="112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spans="1:26" ht="15.75" customHeight="1">
      <c r="A42" s="46"/>
      <c r="B42" s="47"/>
      <c r="C42" s="39"/>
      <c r="D42" s="96"/>
      <c r="E42" s="41">
        <f t="shared" si="7"/>
        <v>0</v>
      </c>
      <c r="F42" s="41"/>
      <c r="G42" s="41">
        <f t="shared" si="8"/>
        <v>0</v>
      </c>
      <c r="H42" s="113">
        <f t="shared" si="9"/>
        <v>0</v>
      </c>
      <c r="I42" s="41">
        <f t="shared" si="10"/>
        <v>0</v>
      </c>
      <c r="J42" s="41">
        <f t="shared" si="11"/>
        <v>0</v>
      </c>
      <c r="K42" s="41" t="e">
        <f t="shared" ca="1" si="5"/>
        <v>#NAME?</v>
      </c>
      <c r="L42" s="41">
        <f t="shared" si="6"/>
        <v>0</v>
      </c>
      <c r="M42" s="112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41" t="e">
        <f t="shared" ca="1" si="5"/>
        <v>#NAME?</v>
      </c>
      <c r="L43" s="41">
        <f t="shared" si="6"/>
        <v>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41" t="e">
        <f t="shared" ca="1" si="5"/>
        <v>#NAME?</v>
      </c>
      <c r="L44" s="41">
        <f t="shared" si="6"/>
        <v>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2"/>
      <c r="B45" s="39" t="s">
        <v>64</v>
      </c>
      <c r="C45" s="40">
        <v>20</v>
      </c>
      <c r="D45" s="41">
        <v>10.89</v>
      </c>
      <c r="E45" s="41">
        <f>D45*22%</f>
        <v>2.3957999999999999</v>
      </c>
      <c r="F45" s="41">
        <v>39.08</v>
      </c>
      <c r="G45" s="41">
        <f>(F45)*0.22</f>
        <v>8.5975999999999999</v>
      </c>
      <c r="H45" s="113">
        <f>G45+F45+E45+D45</f>
        <v>60.9634</v>
      </c>
      <c r="I45" s="41">
        <f>(D45+E45+F45+G45)*13.7%</f>
        <v>8.3519857999999996</v>
      </c>
      <c r="J45" s="41">
        <f>(D45+E45+F45+G45+I45)*19%</f>
        <v>13.169923302000001</v>
      </c>
      <c r="K45" s="41" t="e">
        <f t="shared" ca="1" si="5"/>
        <v>#NAME?</v>
      </c>
      <c r="L45" s="41">
        <f t="shared" si="6"/>
        <v>82.5</v>
      </c>
      <c r="M45" s="114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B1:H1"/>
    <mergeCell ref="B2:H2"/>
    <mergeCell ref="B3:H3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defaultColWidth="12.5703125" defaultRowHeight="15" customHeight="1"/>
  <cols>
    <col min="1" max="1" width="27.85546875" customWidth="1"/>
    <col min="2" max="2" width="45.7109375" customWidth="1"/>
    <col min="3" max="5" width="13.28515625" customWidth="1"/>
    <col min="6" max="6" width="19" customWidth="1"/>
    <col min="7" max="7" width="20.42578125" customWidth="1"/>
    <col min="8" max="8" width="35" customWidth="1"/>
    <col min="9" max="10" width="11.28515625" customWidth="1"/>
    <col min="11" max="11" width="20.5703125" customWidth="1"/>
    <col min="12" max="26" width="8" customWidth="1"/>
  </cols>
  <sheetData>
    <row r="1" spans="1:26" ht="15.75" customHeight="1">
      <c r="A1" s="5"/>
      <c r="B1" s="5"/>
      <c r="C1" s="3"/>
      <c r="D1" s="3"/>
      <c r="E1" s="3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5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2.5" customHeight="1">
      <c r="A3" s="5"/>
      <c r="B3" s="115"/>
      <c r="C3" s="12">
        <v>2016</v>
      </c>
      <c r="D3" s="12">
        <v>2017</v>
      </c>
      <c r="E3" s="12">
        <v>2018</v>
      </c>
      <c r="F3" s="5"/>
      <c r="G3" s="5"/>
      <c r="H3" s="104" t="s">
        <v>218</v>
      </c>
      <c r="I3" s="104" t="s">
        <v>219</v>
      </c>
      <c r="J3" s="104" t="s">
        <v>220</v>
      </c>
      <c r="K3" s="104" t="s">
        <v>221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1.5" customHeight="1">
      <c r="A4" s="5"/>
      <c r="B4" s="116" t="s">
        <v>222</v>
      </c>
      <c r="C4" s="117">
        <v>0</v>
      </c>
      <c r="D4" s="117">
        <v>0</v>
      </c>
      <c r="E4" s="117">
        <v>582.66</v>
      </c>
      <c r="F4" s="5"/>
      <c r="G4" s="5"/>
      <c r="H4" s="104" t="s">
        <v>223</v>
      </c>
      <c r="I4" s="117" t="s">
        <v>224</v>
      </c>
      <c r="J4" s="117" t="s">
        <v>225</v>
      </c>
      <c r="K4" s="117" t="s">
        <v>226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31.5" customHeight="1">
      <c r="A5" s="5"/>
      <c r="B5" s="116" t="s">
        <v>227</v>
      </c>
      <c r="C5" s="117">
        <v>11438.49</v>
      </c>
      <c r="D5" s="117">
        <v>18033.580000000002</v>
      </c>
      <c r="E5" s="117">
        <v>8011.9</v>
      </c>
      <c r="F5" s="5"/>
      <c r="G5" s="5"/>
      <c r="H5" s="104" t="s">
        <v>228</v>
      </c>
      <c r="I5" s="117">
        <v>62.84</v>
      </c>
      <c r="J5" s="117">
        <v>63.61</v>
      </c>
      <c r="K5" s="117">
        <v>126.45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31.5" customHeight="1">
      <c r="A6" s="5"/>
      <c r="B6" s="116" t="s">
        <v>229</v>
      </c>
      <c r="C6" s="117">
        <v>0</v>
      </c>
      <c r="D6" s="117">
        <v>0</v>
      </c>
      <c r="E6" s="117">
        <v>14835.59</v>
      </c>
      <c r="F6" s="5"/>
      <c r="G6" s="5"/>
      <c r="H6" s="104" t="s">
        <v>230</v>
      </c>
      <c r="I6" s="117">
        <v>127.98</v>
      </c>
      <c r="J6" s="117">
        <v>191.98</v>
      </c>
      <c r="K6" s="117">
        <v>319.95999999999998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47.25" customHeight="1">
      <c r="A7" s="5"/>
      <c r="B7" s="116" t="s">
        <v>231</v>
      </c>
      <c r="C7" s="117">
        <v>399.63</v>
      </c>
      <c r="D7" s="117">
        <v>109.01</v>
      </c>
      <c r="E7" s="117">
        <v>1502.94</v>
      </c>
      <c r="F7" s="5"/>
      <c r="G7" s="5"/>
      <c r="H7" s="104" t="s">
        <v>232</v>
      </c>
      <c r="I7" s="117">
        <v>17.329999999999998</v>
      </c>
      <c r="J7" s="117">
        <v>36.94</v>
      </c>
      <c r="K7" s="117">
        <v>54.27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116" t="s">
        <v>233</v>
      </c>
      <c r="C8" s="118">
        <f t="shared" ref="C8:E8" si="0">SUM(C4:C7)</f>
        <v>11838.119999999999</v>
      </c>
      <c r="D8" s="118">
        <f t="shared" si="0"/>
        <v>18142.59</v>
      </c>
      <c r="E8" s="118">
        <f t="shared" si="0"/>
        <v>24933.09</v>
      </c>
      <c r="F8" s="5"/>
      <c r="G8" s="5"/>
      <c r="H8" s="104" t="s">
        <v>234</v>
      </c>
      <c r="I8" s="117">
        <v>464.39</v>
      </c>
      <c r="J8" s="117">
        <v>118.27</v>
      </c>
      <c r="K8" s="117">
        <v>582.66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105"/>
      <c r="C9" s="3"/>
      <c r="D9" s="3"/>
      <c r="E9" s="3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105"/>
      <c r="C10" s="3"/>
      <c r="D10" s="3"/>
      <c r="E10" s="3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116" t="s">
        <v>235</v>
      </c>
      <c r="B11" s="118">
        <f t="shared" ref="B11:C11" si="1">SUM(B12:B15)</f>
        <v>8815.91</v>
      </c>
      <c r="C11" s="118">
        <f t="shared" si="1"/>
        <v>13605.01</v>
      </c>
      <c r="D11" s="118">
        <f t="shared" ref="D11:D15" si="2">B11*100/C11</f>
        <v>64.79899684013462</v>
      </c>
      <c r="E11" s="118">
        <f>SUM(E12:E15)</f>
        <v>18149.29</v>
      </c>
      <c r="F11" s="118">
        <f t="shared" ref="F11:F15" si="3">C11*100/E11</f>
        <v>74.961665167067139</v>
      </c>
      <c r="G11" s="5"/>
      <c r="H11" s="104" t="s">
        <v>218</v>
      </c>
      <c r="I11" s="104" t="s">
        <v>236</v>
      </c>
      <c r="J11" s="104" t="s">
        <v>237</v>
      </c>
      <c r="K11" s="104" t="s">
        <v>238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116" t="s">
        <v>239</v>
      </c>
      <c r="B12" s="117">
        <v>3309.09</v>
      </c>
      <c r="C12" s="117">
        <v>4123.7700000000004</v>
      </c>
      <c r="D12" s="118">
        <f t="shared" si="2"/>
        <v>80.244291024960162</v>
      </c>
      <c r="E12" s="117">
        <v>5509.97</v>
      </c>
      <c r="F12" s="118">
        <f t="shared" si="3"/>
        <v>74.841968286578705</v>
      </c>
      <c r="G12" s="5"/>
      <c r="H12" s="104" t="s">
        <v>223</v>
      </c>
      <c r="I12" s="117" t="s">
        <v>240</v>
      </c>
      <c r="J12" s="117" t="s">
        <v>241</v>
      </c>
      <c r="K12" s="117" t="s">
        <v>242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116" t="s">
        <v>243</v>
      </c>
      <c r="B13" s="117">
        <v>3751.28</v>
      </c>
      <c r="C13" s="117">
        <v>6371.98</v>
      </c>
      <c r="D13" s="118">
        <f t="shared" si="2"/>
        <v>58.871496771804061</v>
      </c>
      <c r="E13" s="117">
        <v>7929.38</v>
      </c>
      <c r="F13" s="118">
        <f t="shared" si="3"/>
        <v>80.359120132973828</v>
      </c>
      <c r="G13" s="5"/>
      <c r="H13" s="104" t="s">
        <v>228</v>
      </c>
      <c r="I13" s="117">
        <v>119</v>
      </c>
      <c r="J13" s="117">
        <v>125.68</v>
      </c>
      <c r="K13" s="117">
        <v>244.68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1.5" customHeight="1">
      <c r="A14" s="116" t="s">
        <v>244</v>
      </c>
      <c r="B14" s="117">
        <v>342.11</v>
      </c>
      <c r="C14" s="117">
        <v>396.04</v>
      </c>
      <c r="D14" s="118">
        <f t="shared" si="2"/>
        <v>86.382688617311373</v>
      </c>
      <c r="E14" s="117">
        <v>764.45</v>
      </c>
      <c r="F14" s="118">
        <f t="shared" si="3"/>
        <v>51.807181633854405</v>
      </c>
      <c r="G14" s="5"/>
      <c r="H14" s="104" t="s">
        <v>230</v>
      </c>
      <c r="I14" s="117">
        <v>52.68</v>
      </c>
      <c r="J14" s="117">
        <v>821.01</v>
      </c>
      <c r="K14" s="117">
        <v>873.69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63" customHeight="1">
      <c r="A15" s="116" t="s">
        <v>245</v>
      </c>
      <c r="B15" s="117">
        <v>1413.43</v>
      </c>
      <c r="C15" s="117">
        <v>2713.22</v>
      </c>
      <c r="D15" s="118">
        <f t="shared" si="2"/>
        <v>52.094190666440618</v>
      </c>
      <c r="E15" s="103">
        <v>3945.49</v>
      </c>
      <c r="F15" s="118">
        <f t="shared" si="3"/>
        <v>68.767630889952841</v>
      </c>
      <c r="G15" s="5"/>
      <c r="H15" s="104" t="s">
        <v>232</v>
      </c>
      <c r="I15" s="117">
        <v>44.12</v>
      </c>
      <c r="J15" s="117">
        <v>128.35</v>
      </c>
      <c r="K15" s="117">
        <v>172.47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105"/>
      <c r="B16" s="3"/>
      <c r="C16" s="3"/>
      <c r="D16" s="3"/>
      <c r="E16" s="3"/>
      <c r="F16" s="3"/>
      <c r="G16" s="5"/>
      <c r="H16" s="104" t="s">
        <v>234</v>
      </c>
      <c r="I16" s="117">
        <v>20.59</v>
      </c>
      <c r="J16" s="117">
        <v>623.34</v>
      </c>
      <c r="K16" s="117">
        <v>643.92999999999995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105"/>
      <c r="B17" s="3"/>
      <c r="C17" s="3"/>
      <c r="D17" s="3"/>
      <c r="E17" s="3"/>
      <c r="F17" s="3"/>
      <c r="G17" s="5"/>
      <c r="H17" s="104" t="s">
        <v>246</v>
      </c>
      <c r="I17" s="117" t="s">
        <v>247</v>
      </c>
      <c r="J17" s="117">
        <v>358.47</v>
      </c>
      <c r="K17" s="117">
        <v>358.47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5"/>
      <c r="B18" s="105"/>
      <c r="C18" s="3"/>
      <c r="D18" s="3"/>
      <c r="E18" s="3"/>
      <c r="F18" s="3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5"/>
      <c r="B19" s="105"/>
      <c r="C19" s="3"/>
      <c r="D19" s="3"/>
      <c r="E19" s="3"/>
      <c r="F19" s="3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5"/>
      <c r="B20" s="5"/>
      <c r="C20" s="3"/>
      <c r="D20" s="3"/>
      <c r="E20" s="3"/>
      <c r="F20" s="3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3"/>
      <c r="D21" s="3"/>
      <c r="E21" s="3"/>
      <c r="F21" s="3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3"/>
      <c r="D22" s="3"/>
      <c r="E22" s="3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3"/>
      <c r="D23" s="3"/>
      <c r="E23" s="3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3"/>
      <c r="D24" s="3"/>
      <c r="E24" s="3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3"/>
      <c r="D25" s="3"/>
      <c r="E25" s="3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3"/>
      <c r="D26" s="3"/>
      <c r="E26" s="3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3"/>
      <c r="D27" s="3"/>
      <c r="E27" s="3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3"/>
      <c r="D28" s="3"/>
      <c r="E28" s="3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3"/>
      <c r="D29" s="3"/>
      <c r="E29" s="3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3"/>
      <c r="D30" s="3"/>
      <c r="E30" s="3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3"/>
      <c r="D31" s="3"/>
      <c r="E31" s="3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3"/>
      <c r="D32" s="3"/>
      <c r="E32" s="3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3"/>
      <c r="D33" s="3"/>
      <c r="E33" s="3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3"/>
      <c r="D34" s="3"/>
      <c r="E34" s="3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3"/>
      <c r="D35" s="3"/>
      <c r="E35" s="3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3"/>
      <c r="D36" s="3"/>
      <c r="E36" s="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3"/>
      <c r="D37" s="3"/>
      <c r="E37" s="3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3"/>
      <c r="D38" s="3"/>
      <c r="E38" s="3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3"/>
      <c r="D39" s="3"/>
      <c r="E39" s="3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3"/>
      <c r="D40" s="3"/>
      <c r="E40" s="3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3"/>
      <c r="D41" s="3"/>
      <c r="E41" s="3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3"/>
      <c r="D42" s="3"/>
      <c r="E42" s="3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3"/>
      <c r="D43" s="3"/>
      <c r="E43" s="3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3"/>
      <c r="D44" s="3"/>
      <c r="E44" s="3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3"/>
      <c r="D45" s="3"/>
      <c r="E45" s="3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3"/>
      <c r="D46" s="3"/>
      <c r="E46" s="3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3"/>
      <c r="D47" s="3"/>
      <c r="E47" s="3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3"/>
      <c r="D48" s="3"/>
      <c r="E48" s="3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3"/>
      <c r="D49" s="3"/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3"/>
      <c r="D50" s="3"/>
      <c r="E50" s="3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3"/>
      <c r="D51" s="3"/>
      <c r="E51" s="3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3"/>
      <c r="D52" s="3"/>
      <c r="E52" s="3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3"/>
      <c r="D53" s="3"/>
      <c r="E53" s="3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3"/>
      <c r="D54" s="3"/>
      <c r="E54" s="3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3"/>
      <c r="D55" s="3"/>
      <c r="E55" s="3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3"/>
      <c r="D56" s="3"/>
      <c r="E56" s="3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3"/>
      <c r="D57" s="3"/>
      <c r="E57" s="3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3"/>
      <c r="D58" s="3"/>
      <c r="E58" s="3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3"/>
      <c r="D59" s="3"/>
      <c r="E59" s="3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3"/>
      <c r="D60" s="3"/>
      <c r="E60" s="3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3"/>
      <c r="D61" s="3"/>
      <c r="E61" s="3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3"/>
      <c r="D62" s="3"/>
      <c r="E62" s="3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3"/>
      <c r="D63" s="3"/>
      <c r="E63" s="3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3"/>
      <c r="D64" s="3"/>
      <c r="E64" s="3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3"/>
      <c r="D65" s="3"/>
      <c r="E65" s="3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3"/>
      <c r="D66" s="3"/>
      <c r="E66" s="3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3"/>
      <c r="D67" s="3"/>
      <c r="E67" s="3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3"/>
      <c r="D68" s="3"/>
      <c r="E68" s="3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3"/>
      <c r="D69" s="3"/>
      <c r="E69" s="3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3"/>
      <c r="D70" s="3"/>
      <c r="E70" s="3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3"/>
      <c r="D71" s="3"/>
      <c r="E71" s="3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3"/>
      <c r="D72" s="3"/>
      <c r="E72" s="3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3"/>
      <c r="D73" s="3"/>
      <c r="E73" s="3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3"/>
      <c r="D74" s="3"/>
      <c r="E74" s="3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3"/>
      <c r="D75" s="3"/>
      <c r="E75" s="3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3"/>
      <c r="D76" s="3"/>
      <c r="E76" s="3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3"/>
      <c r="D77" s="3"/>
      <c r="E77" s="3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3"/>
      <c r="D78" s="3"/>
      <c r="E78" s="3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3"/>
      <c r="D79" s="3"/>
      <c r="E79" s="3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3"/>
      <c r="D80" s="3"/>
      <c r="E80" s="3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3"/>
      <c r="D81" s="3"/>
      <c r="E81" s="3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3"/>
      <c r="D82" s="3"/>
      <c r="E82" s="3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3"/>
      <c r="D83" s="3"/>
      <c r="E83" s="3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3"/>
      <c r="D84" s="3"/>
      <c r="E84" s="3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3"/>
      <c r="D85" s="3"/>
      <c r="E85" s="3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3"/>
      <c r="D86" s="3"/>
      <c r="E86" s="3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3"/>
      <c r="D87" s="3"/>
      <c r="E87" s="3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3"/>
      <c r="D88" s="3"/>
      <c r="E88" s="3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3"/>
      <c r="D89" s="3"/>
      <c r="E89" s="3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3"/>
      <c r="D90" s="3"/>
      <c r="E90" s="3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3"/>
      <c r="D91" s="3"/>
      <c r="E91" s="3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3"/>
      <c r="D92" s="3"/>
      <c r="E92" s="3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3"/>
      <c r="D93" s="3"/>
      <c r="E93" s="3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3"/>
      <c r="D94" s="3"/>
      <c r="E94" s="3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3"/>
      <c r="D95" s="3"/>
      <c r="E95" s="3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3"/>
      <c r="D96" s="3"/>
      <c r="E96" s="3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3"/>
      <c r="D97" s="3"/>
      <c r="E97" s="3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3"/>
      <c r="D98" s="3"/>
      <c r="E98" s="3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3"/>
      <c r="D99" s="3"/>
      <c r="E99" s="3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3"/>
      <c r="D100" s="3"/>
      <c r="E100" s="3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3"/>
      <c r="D101" s="3"/>
      <c r="E101" s="3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3"/>
      <c r="D102" s="3"/>
      <c r="E102" s="3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3"/>
      <c r="D103" s="3"/>
      <c r="E103" s="3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3"/>
      <c r="D104" s="3"/>
      <c r="E104" s="3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3"/>
      <c r="D105" s="3"/>
      <c r="E105" s="3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3"/>
      <c r="D106" s="3"/>
      <c r="E106" s="3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3"/>
      <c r="D107" s="3"/>
      <c r="E107" s="3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3"/>
      <c r="D108" s="3"/>
      <c r="E108" s="3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3"/>
      <c r="D109" s="3"/>
      <c r="E109" s="3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3"/>
      <c r="D110" s="3"/>
      <c r="E110" s="3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3"/>
      <c r="D111" s="3"/>
      <c r="E111" s="3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3"/>
      <c r="D112" s="3"/>
      <c r="E112" s="3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3"/>
      <c r="D113" s="3"/>
      <c r="E113" s="3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3"/>
      <c r="D114" s="3"/>
      <c r="E114" s="3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3"/>
      <c r="D115" s="3"/>
      <c r="E115" s="3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3"/>
      <c r="D116" s="3"/>
      <c r="E116" s="3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3"/>
      <c r="D117" s="3"/>
      <c r="E117" s="3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3"/>
      <c r="D118" s="3"/>
      <c r="E118" s="3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3"/>
      <c r="D119" s="3"/>
      <c r="E119" s="3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3"/>
      <c r="D120" s="3"/>
      <c r="E120" s="3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3"/>
      <c r="D121" s="3"/>
      <c r="E121" s="3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3"/>
      <c r="D122" s="3"/>
      <c r="E122" s="3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3"/>
      <c r="D123" s="3"/>
      <c r="E123" s="3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3"/>
      <c r="D124" s="3"/>
      <c r="E124" s="3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3"/>
      <c r="D125" s="3"/>
      <c r="E125" s="3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3"/>
      <c r="D126" s="3"/>
      <c r="E126" s="3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3"/>
      <c r="D127" s="3"/>
      <c r="E127" s="3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3"/>
      <c r="D128" s="3"/>
      <c r="E128" s="3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3"/>
      <c r="D129" s="3"/>
      <c r="E129" s="3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3"/>
      <c r="D130" s="3"/>
      <c r="E130" s="3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3"/>
      <c r="D131" s="3"/>
      <c r="E131" s="3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3"/>
      <c r="D132" s="3"/>
      <c r="E132" s="3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3"/>
      <c r="D133" s="3"/>
      <c r="E133" s="3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3"/>
      <c r="D134" s="3"/>
      <c r="E134" s="3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3"/>
      <c r="D135" s="3"/>
      <c r="E135" s="3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3"/>
      <c r="D136" s="3"/>
      <c r="E136" s="3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3"/>
      <c r="D137" s="3"/>
      <c r="E137" s="3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3"/>
      <c r="D138" s="3"/>
      <c r="E138" s="3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3"/>
      <c r="D139" s="3"/>
      <c r="E139" s="3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3"/>
      <c r="D140" s="3"/>
      <c r="E140" s="3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3"/>
      <c r="D141" s="3"/>
      <c r="E141" s="3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3"/>
      <c r="D142" s="3"/>
      <c r="E142" s="3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3"/>
      <c r="D143" s="3"/>
      <c r="E143" s="3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3"/>
      <c r="D144" s="3"/>
      <c r="E144" s="3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3"/>
      <c r="D145" s="3"/>
      <c r="E145" s="3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3"/>
      <c r="D146" s="3"/>
      <c r="E146" s="3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3"/>
      <c r="D147" s="3"/>
      <c r="E147" s="3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3"/>
      <c r="D148" s="3"/>
      <c r="E148" s="3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3"/>
      <c r="D149" s="3"/>
      <c r="E149" s="3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3"/>
      <c r="D150" s="3"/>
      <c r="E150" s="3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3"/>
      <c r="D151" s="3"/>
      <c r="E151" s="3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3"/>
      <c r="D152" s="3"/>
      <c r="E152" s="3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3"/>
      <c r="D153" s="3"/>
      <c r="E153" s="3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3"/>
      <c r="D154" s="3"/>
      <c r="E154" s="3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3"/>
      <c r="D155" s="3"/>
      <c r="E155" s="3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3"/>
      <c r="D156" s="3"/>
      <c r="E156" s="3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3"/>
      <c r="D157" s="3"/>
      <c r="E157" s="3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3"/>
      <c r="D158" s="3"/>
      <c r="E158" s="3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3"/>
      <c r="D159" s="3"/>
      <c r="E159" s="3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3"/>
      <c r="D160" s="3"/>
      <c r="E160" s="3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3"/>
      <c r="D161" s="3"/>
      <c r="E161" s="3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3"/>
      <c r="D162" s="3"/>
      <c r="E162" s="3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3"/>
      <c r="D163" s="3"/>
      <c r="E163" s="3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3"/>
      <c r="D164" s="3"/>
      <c r="E164" s="3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3"/>
      <c r="D165" s="3"/>
      <c r="E165" s="3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3"/>
      <c r="D166" s="3"/>
      <c r="E166" s="3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3"/>
      <c r="D167" s="3"/>
      <c r="E167" s="3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3"/>
      <c r="D168" s="3"/>
      <c r="E168" s="3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3"/>
      <c r="D169" s="3"/>
      <c r="E169" s="3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3"/>
      <c r="D170" s="3"/>
      <c r="E170" s="3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3"/>
      <c r="D171" s="3"/>
      <c r="E171" s="3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3"/>
      <c r="D172" s="3"/>
      <c r="E172" s="3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3"/>
      <c r="D173" s="3"/>
      <c r="E173" s="3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3"/>
      <c r="D174" s="3"/>
      <c r="E174" s="3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3"/>
      <c r="D175" s="3"/>
      <c r="E175" s="3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3"/>
      <c r="D176" s="3"/>
      <c r="E176" s="3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3"/>
      <c r="D177" s="3"/>
      <c r="E177" s="3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3"/>
      <c r="D178" s="3"/>
      <c r="E178" s="3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3"/>
      <c r="D179" s="3"/>
      <c r="E179" s="3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3"/>
      <c r="D180" s="3"/>
      <c r="E180" s="3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3"/>
      <c r="D181" s="3"/>
      <c r="E181" s="3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3"/>
      <c r="D182" s="3"/>
      <c r="E182" s="3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3"/>
      <c r="D183" s="3"/>
      <c r="E183" s="3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3"/>
      <c r="D184" s="3"/>
      <c r="E184" s="3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3"/>
      <c r="D185" s="3"/>
      <c r="E185" s="3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3"/>
      <c r="D186" s="3"/>
      <c r="E186" s="3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3"/>
      <c r="D187" s="3"/>
      <c r="E187" s="3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3"/>
      <c r="D188" s="3"/>
      <c r="E188" s="3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3"/>
      <c r="D189" s="3"/>
      <c r="E189" s="3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3"/>
      <c r="D190" s="3"/>
      <c r="E190" s="3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3"/>
      <c r="D191" s="3"/>
      <c r="E191" s="3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3"/>
      <c r="D192" s="3"/>
      <c r="E192" s="3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3"/>
      <c r="D193" s="3"/>
      <c r="E193" s="3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3"/>
      <c r="D194" s="3"/>
      <c r="E194" s="3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3"/>
      <c r="D195" s="3"/>
      <c r="E195" s="3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3"/>
      <c r="D196" s="3"/>
      <c r="E196" s="3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3"/>
      <c r="D197" s="3"/>
      <c r="E197" s="3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3"/>
      <c r="D198" s="3"/>
      <c r="E198" s="3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3"/>
      <c r="D199" s="3"/>
      <c r="E199" s="3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3"/>
      <c r="D200" s="3"/>
      <c r="E200" s="3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3"/>
      <c r="D201" s="3"/>
      <c r="E201" s="3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3"/>
      <c r="D202" s="3"/>
      <c r="E202" s="3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3"/>
      <c r="D203" s="3"/>
      <c r="E203" s="3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3"/>
      <c r="D204" s="3"/>
      <c r="E204" s="3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3"/>
      <c r="D205" s="3"/>
      <c r="E205" s="3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3"/>
      <c r="D206" s="3"/>
      <c r="E206" s="3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3"/>
      <c r="D207" s="3"/>
      <c r="E207" s="3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3"/>
      <c r="D208" s="3"/>
      <c r="E208" s="3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3"/>
      <c r="D209" s="3"/>
      <c r="E209" s="3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3"/>
      <c r="D210" s="3"/>
      <c r="E210" s="3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3"/>
      <c r="D211" s="3"/>
      <c r="E211" s="3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3"/>
      <c r="D212" s="3"/>
      <c r="E212" s="3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3"/>
      <c r="D213" s="3"/>
      <c r="E213" s="3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3"/>
      <c r="D214" s="3"/>
      <c r="E214" s="3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3"/>
      <c r="D215" s="3"/>
      <c r="E215" s="3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3"/>
      <c r="D216" s="3"/>
      <c r="E216" s="3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3"/>
      <c r="D217" s="3"/>
      <c r="E217" s="3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3"/>
      <c r="D218" s="3"/>
      <c r="E218" s="3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3"/>
      <c r="D219" s="3"/>
      <c r="E219" s="3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3"/>
      <c r="D220" s="3"/>
      <c r="E220" s="3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3"/>
      <c r="D221" s="3"/>
      <c r="E221" s="3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3"/>
      <c r="D222" s="3"/>
      <c r="E222" s="3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3"/>
      <c r="D223" s="3"/>
      <c r="E223" s="3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3"/>
      <c r="D224" s="3"/>
      <c r="E224" s="3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3"/>
      <c r="D225" s="3"/>
      <c r="E225" s="3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3"/>
      <c r="D226" s="3"/>
      <c r="E226" s="3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3"/>
      <c r="D227" s="3"/>
      <c r="E227" s="3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3"/>
      <c r="D228" s="3"/>
      <c r="E228" s="3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3"/>
      <c r="D229" s="3"/>
      <c r="E229" s="3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3"/>
      <c r="D230" s="3"/>
      <c r="E230" s="3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3"/>
      <c r="D231" s="3"/>
      <c r="E231" s="3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3"/>
      <c r="D232" s="3"/>
      <c r="E232" s="3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3"/>
      <c r="D233" s="3"/>
      <c r="E233" s="3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3"/>
      <c r="D234" s="3"/>
      <c r="E234" s="3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3"/>
      <c r="D235" s="3"/>
      <c r="E235" s="3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3"/>
      <c r="D236" s="3"/>
      <c r="E236" s="3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3"/>
      <c r="D237" s="3"/>
      <c r="E237" s="3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3"/>
      <c r="D238" s="3"/>
      <c r="E238" s="3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3"/>
      <c r="D239" s="3"/>
      <c r="E239" s="3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3"/>
      <c r="D240" s="3"/>
      <c r="E240" s="3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3"/>
      <c r="D241" s="3"/>
      <c r="E241" s="3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3"/>
      <c r="D242" s="3"/>
      <c r="E242" s="3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3"/>
      <c r="D243" s="3"/>
      <c r="E243" s="3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3"/>
      <c r="D244" s="3"/>
      <c r="E244" s="3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3"/>
      <c r="D245" s="3"/>
      <c r="E245" s="3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3"/>
      <c r="D246" s="3"/>
      <c r="E246" s="3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3"/>
      <c r="D247" s="3"/>
      <c r="E247" s="3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3"/>
      <c r="D248" s="3"/>
      <c r="E248" s="3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3"/>
      <c r="D249" s="3"/>
      <c r="E249" s="3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3"/>
      <c r="D250" s="3"/>
      <c r="E250" s="3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3"/>
      <c r="D251" s="3"/>
      <c r="E251" s="3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3"/>
      <c r="D252" s="3"/>
      <c r="E252" s="3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3"/>
      <c r="D253" s="3"/>
      <c r="E253" s="3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3"/>
      <c r="D254" s="3"/>
      <c r="E254" s="3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3"/>
      <c r="D255" s="3"/>
      <c r="E255" s="3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3"/>
      <c r="D256" s="3"/>
      <c r="E256" s="3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3"/>
      <c r="D257" s="3"/>
      <c r="E257" s="3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3"/>
      <c r="D258" s="3"/>
      <c r="E258" s="3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3"/>
      <c r="D259" s="3"/>
      <c r="E259" s="3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3"/>
      <c r="D260" s="3"/>
      <c r="E260" s="3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3"/>
      <c r="D261" s="3"/>
      <c r="E261" s="3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3"/>
      <c r="D262" s="3"/>
      <c r="E262" s="3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3"/>
      <c r="D263" s="3"/>
      <c r="E263" s="3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3"/>
      <c r="D264" s="3"/>
      <c r="E264" s="3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3"/>
      <c r="D265" s="3"/>
      <c r="E265" s="3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3"/>
      <c r="D266" s="3"/>
      <c r="E266" s="3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3"/>
      <c r="D267" s="3"/>
      <c r="E267" s="3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3"/>
      <c r="D268" s="3"/>
      <c r="E268" s="3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3"/>
      <c r="D269" s="3"/>
      <c r="E269" s="3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3"/>
      <c r="D270" s="3"/>
      <c r="E270" s="3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3"/>
      <c r="D271" s="3"/>
      <c r="E271" s="3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3"/>
      <c r="D272" s="3"/>
      <c r="E272" s="3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3"/>
      <c r="D273" s="3"/>
      <c r="E273" s="3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3"/>
      <c r="D274" s="3"/>
      <c r="E274" s="3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3"/>
      <c r="D275" s="3"/>
      <c r="E275" s="3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3"/>
      <c r="D276" s="3"/>
      <c r="E276" s="3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3"/>
      <c r="D277" s="3"/>
      <c r="E277" s="3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3"/>
      <c r="D278" s="3"/>
      <c r="E278" s="3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3"/>
      <c r="D279" s="3"/>
      <c r="E279" s="3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3"/>
      <c r="D280" s="3"/>
      <c r="E280" s="3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3"/>
      <c r="D281" s="3"/>
      <c r="E281" s="3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3"/>
      <c r="D282" s="3"/>
      <c r="E282" s="3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3"/>
      <c r="D283" s="3"/>
      <c r="E283" s="3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3"/>
      <c r="D284" s="3"/>
      <c r="E284" s="3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3"/>
      <c r="D285" s="3"/>
      <c r="E285" s="3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3"/>
      <c r="D286" s="3"/>
      <c r="E286" s="3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3"/>
      <c r="D287" s="3"/>
      <c r="E287" s="3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3"/>
      <c r="D288" s="3"/>
      <c r="E288" s="3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3"/>
      <c r="D289" s="3"/>
      <c r="E289" s="3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3"/>
      <c r="D290" s="3"/>
      <c r="E290" s="3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3"/>
      <c r="D291" s="3"/>
      <c r="E291" s="3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3"/>
      <c r="D292" s="3"/>
      <c r="E292" s="3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3"/>
      <c r="D293" s="3"/>
      <c r="E293" s="3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3"/>
      <c r="D294" s="3"/>
      <c r="E294" s="3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3"/>
      <c r="D295" s="3"/>
      <c r="E295" s="3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3"/>
      <c r="D296" s="3"/>
      <c r="E296" s="3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3"/>
      <c r="D297" s="3"/>
      <c r="E297" s="3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3"/>
      <c r="D298" s="3"/>
      <c r="E298" s="3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3"/>
      <c r="D299" s="3"/>
      <c r="E299" s="3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3"/>
      <c r="D300" s="3"/>
      <c r="E300" s="3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3"/>
      <c r="D301" s="3"/>
      <c r="E301" s="3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3"/>
      <c r="D302" s="3"/>
      <c r="E302" s="3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3"/>
      <c r="D303" s="3"/>
      <c r="E303" s="3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3"/>
      <c r="D304" s="3"/>
      <c r="E304" s="3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3"/>
      <c r="D305" s="3"/>
      <c r="E305" s="3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3"/>
      <c r="D306" s="3"/>
      <c r="E306" s="3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3"/>
      <c r="D307" s="3"/>
      <c r="E307" s="3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3"/>
      <c r="D308" s="3"/>
      <c r="E308" s="3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3"/>
      <c r="D309" s="3"/>
      <c r="E309" s="3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3"/>
      <c r="D310" s="3"/>
      <c r="E310" s="3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3"/>
      <c r="D311" s="3"/>
      <c r="E311" s="3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3"/>
      <c r="D312" s="3"/>
      <c r="E312" s="3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3"/>
      <c r="D313" s="3"/>
      <c r="E313" s="3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3"/>
      <c r="D314" s="3"/>
      <c r="E314" s="3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3"/>
      <c r="D315" s="3"/>
      <c r="E315" s="3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3"/>
      <c r="D316" s="3"/>
      <c r="E316" s="3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3"/>
      <c r="D317" s="3"/>
      <c r="E317" s="3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3"/>
      <c r="D318" s="3"/>
      <c r="E318" s="3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3"/>
      <c r="D319" s="3"/>
      <c r="E319" s="3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3"/>
      <c r="D320" s="3"/>
      <c r="E320" s="3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3"/>
      <c r="D321" s="3"/>
      <c r="E321" s="3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3"/>
      <c r="D322" s="3"/>
      <c r="E322" s="3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3"/>
      <c r="D323" s="3"/>
      <c r="E323" s="3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3"/>
      <c r="D324" s="3"/>
      <c r="E324" s="3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3"/>
      <c r="D325" s="3"/>
      <c r="E325" s="3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3"/>
      <c r="D326" s="3"/>
      <c r="E326" s="3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3"/>
      <c r="D327" s="3"/>
      <c r="E327" s="3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3"/>
      <c r="D328" s="3"/>
      <c r="E328" s="3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3"/>
      <c r="D329" s="3"/>
      <c r="E329" s="3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3"/>
      <c r="D330" s="3"/>
      <c r="E330" s="3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3"/>
      <c r="D331" s="3"/>
      <c r="E331" s="3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3"/>
      <c r="D332" s="3"/>
      <c r="E332" s="3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3"/>
      <c r="D333" s="3"/>
      <c r="E333" s="3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3"/>
      <c r="D334" s="3"/>
      <c r="E334" s="3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3"/>
      <c r="D335" s="3"/>
      <c r="E335" s="3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3"/>
      <c r="D336" s="3"/>
      <c r="E336" s="3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3"/>
      <c r="D337" s="3"/>
      <c r="E337" s="3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3"/>
      <c r="D338" s="3"/>
      <c r="E338" s="3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3"/>
      <c r="D339" s="3"/>
      <c r="E339" s="3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3"/>
      <c r="D340" s="3"/>
      <c r="E340" s="3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3"/>
      <c r="D341" s="3"/>
      <c r="E341" s="3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3"/>
      <c r="D342" s="3"/>
      <c r="E342" s="3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3"/>
      <c r="D343" s="3"/>
      <c r="E343" s="3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3"/>
      <c r="D344" s="3"/>
      <c r="E344" s="3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3"/>
      <c r="D345" s="3"/>
      <c r="E345" s="3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3"/>
      <c r="D346" s="3"/>
      <c r="E346" s="3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3"/>
      <c r="D347" s="3"/>
      <c r="E347" s="3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3"/>
      <c r="D348" s="3"/>
      <c r="E348" s="3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3"/>
      <c r="D349" s="3"/>
      <c r="E349" s="3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3"/>
      <c r="D350" s="3"/>
      <c r="E350" s="3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3"/>
      <c r="D351" s="3"/>
      <c r="E351" s="3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3"/>
      <c r="D352" s="3"/>
      <c r="E352" s="3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3"/>
      <c r="D353" s="3"/>
      <c r="E353" s="3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3"/>
      <c r="D354" s="3"/>
      <c r="E354" s="3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3"/>
      <c r="D355" s="3"/>
      <c r="E355" s="3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3"/>
      <c r="D356" s="3"/>
      <c r="E356" s="3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3"/>
      <c r="D357" s="3"/>
      <c r="E357" s="3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3"/>
      <c r="D358" s="3"/>
      <c r="E358" s="3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3"/>
      <c r="D359" s="3"/>
      <c r="E359" s="3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3"/>
      <c r="D360" s="3"/>
      <c r="E360" s="3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3"/>
      <c r="D361" s="3"/>
      <c r="E361" s="3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3"/>
      <c r="D362" s="3"/>
      <c r="E362" s="3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3"/>
      <c r="D363" s="3"/>
      <c r="E363" s="3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3"/>
      <c r="D364" s="3"/>
      <c r="E364" s="3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3"/>
      <c r="D365" s="3"/>
      <c r="E365" s="3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3"/>
      <c r="D366" s="3"/>
      <c r="E366" s="3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3"/>
      <c r="D367" s="3"/>
      <c r="E367" s="3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3"/>
      <c r="D368" s="3"/>
      <c r="E368" s="3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3"/>
      <c r="D369" s="3"/>
      <c r="E369" s="3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3"/>
      <c r="D370" s="3"/>
      <c r="E370" s="3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3"/>
      <c r="D371" s="3"/>
      <c r="E371" s="3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3"/>
      <c r="D372" s="3"/>
      <c r="E372" s="3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3"/>
      <c r="D373" s="3"/>
      <c r="E373" s="3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3"/>
      <c r="D374" s="3"/>
      <c r="E374" s="3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3"/>
      <c r="D375" s="3"/>
      <c r="E375" s="3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3"/>
      <c r="D376" s="3"/>
      <c r="E376" s="3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3"/>
      <c r="D377" s="3"/>
      <c r="E377" s="3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3"/>
      <c r="D378" s="3"/>
      <c r="E378" s="3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3"/>
      <c r="D379" s="3"/>
      <c r="E379" s="3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3"/>
      <c r="D380" s="3"/>
      <c r="E380" s="3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3"/>
      <c r="D381" s="3"/>
      <c r="E381" s="3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3"/>
      <c r="D382" s="3"/>
      <c r="E382" s="3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3"/>
      <c r="D383" s="3"/>
      <c r="E383" s="3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3"/>
      <c r="D384" s="3"/>
      <c r="E384" s="3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3"/>
      <c r="D385" s="3"/>
      <c r="E385" s="3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3"/>
      <c r="D386" s="3"/>
      <c r="E386" s="3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3"/>
      <c r="D387" s="3"/>
      <c r="E387" s="3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3"/>
      <c r="D388" s="3"/>
      <c r="E388" s="3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3"/>
      <c r="D389" s="3"/>
      <c r="E389" s="3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3"/>
      <c r="D390" s="3"/>
      <c r="E390" s="3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3"/>
      <c r="D391" s="3"/>
      <c r="E391" s="3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3"/>
      <c r="D392" s="3"/>
      <c r="E392" s="3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3"/>
      <c r="D393" s="3"/>
      <c r="E393" s="3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3"/>
      <c r="D394" s="3"/>
      <c r="E394" s="3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3"/>
      <c r="D395" s="3"/>
      <c r="E395" s="3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3"/>
      <c r="D396" s="3"/>
      <c r="E396" s="3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3"/>
      <c r="D397" s="3"/>
      <c r="E397" s="3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3"/>
      <c r="D398" s="3"/>
      <c r="E398" s="3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3"/>
      <c r="D399" s="3"/>
      <c r="E399" s="3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3"/>
      <c r="D400" s="3"/>
      <c r="E400" s="3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3"/>
      <c r="D401" s="3"/>
      <c r="E401" s="3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3"/>
      <c r="D402" s="3"/>
      <c r="E402" s="3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3"/>
      <c r="D403" s="3"/>
      <c r="E403" s="3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3"/>
      <c r="D404" s="3"/>
      <c r="E404" s="3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3"/>
      <c r="D405" s="3"/>
      <c r="E405" s="3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3"/>
      <c r="D406" s="3"/>
      <c r="E406" s="3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3"/>
      <c r="D407" s="3"/>
      <c r="E407" s="3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3"/>
      <c r="D408" s="3"/>
      <c r="E408" s="3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3"/>
      <c r="D409" s="3"/>
      <c r="E409" s="3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3"/>
      <c r="D410" s="3"/>
      <c r="E410" s="3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3"/>
      <c r="D411" s="3"/>
      <c r="E411" s="3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3"/>
      <c r="D412" s="3"/>
      <c r="E412" s="3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3"/>
      <c r="D413" s="3"/>
      <c r="E413" s="3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3"/>
      <c r="D414" s="3"/>
      <c r="E414" s="3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3"/>
      <c r="D415" s="3"/>
      <c r="E415" s="3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3"/>
      <c r="D416" s="3"/>
      <c r="E416" s="3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3"/>
      <c r="D417" s="3"/>
      <c r="E417" s="3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3"/>
      <c r="D418" s="3"/>
      <c r="E418" s="3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3"/>
      <c r="D419" s="3"/>
      <c r="E419" s="3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3"/>
      <c r="D420" s="3"/>
      <c r="E420" s="3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3"/>
      <c r="D421" s="3"/>
      <c r="E421" s="3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3"/>
      <c r="D422" s="3"/>
      <c r="E422" s="3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3"/>
      <c r="D423" s="3"/>
      <c r="E423" s="3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3"/>
      <c r="D424" s="3"/>
      <c r="E424" s="3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3"/>
      <c r="D425" s="3"/>
      <c r="E425" s="3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3"/>
      <c r="D426" s="3"/>
      <c r="E426" s="3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3"/>
      <c r="D427" s="3"/>
      <c r="E427" s="3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3"/>
      <c r="D428" s="3"/>
      <c r="E428" s="3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3"/>
      <c r="D429" s="3"/>
      <c r="E429" s="3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3"/>
      <c r="D430" s="3"/>
      <c r="E430" s="3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3"/>
      <c r="D431" s="3"/>
      <c r="E431" s="3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3"/>
      <c r="D432" s="3"/>
      <c r="E432" s="3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3"/>
      <c r="D433" s="3"/>
      <c r="E433" s="3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3"/>
      <c r="D434" s="3"/>
      <c r="E434" s="3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3"/>
      <c r="D435" s="3"/>
      <c r="E435" s="3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3"/>
      <c r="D436" s="3"/>
      <c r="E436" s="3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3"/>
      <c r="D437" s="3"/>
      <c r="E437" s="3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3"/>
      <c r="D438" s="3"/>
      <c r="E438" s="3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3"/>
      <c r="D439" s="3"/>
      <c r="E439" s="3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3"/>
      <c r="D440" s="3"/>
      <c r="E440" s="3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3"/>
      <c r="D441" s="3"/>
      <c r="E441" s="3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3"/>
      <c r="D442" s="3"/>
      <c r="E442" s="3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3"/>
      <c r="D443" s="3"/>
      <c r="E443" s="3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3"/>
      <c r="D444" s="3"/>
      <c r="E444" s="3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3"/>
      <c r="D445" s="3"/>
      <c r="E445" s="3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3"/>
      <c r="D446" s="3"/>
      <c r="E446" s="3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3"/>
      <c r="D447" s="3"/>
      <c r="E447" s="3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3"/>
      <c r="D448" s="3"/>
      <c r="E448" s="3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3"/>
      <c r="D449" s="3"/>
      <c r="E449" s="3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3"/>
      <c r="D450" s="3"/>
      <c r="E450" s="3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3"/>
      <c r="D451" s="3"/>
      <c r="E451" s="3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3"/>
      <c r="D452" s="3"/>
      <c r="E452" s="3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3"/>
      <c r="D453" s="3"/>
      <c r="E453" s="3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3"/>
      <c r="D454" s="3"/>
      <c r="E454" s="3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3"/>
      <c r="D455" s="3"/>
      <c r="E455" s="3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3"/>
      <c r="D456" s="3"/>
      <c r="E456" s="3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3"/>
      <c r="D457" s="3"/>
      <c r="E457" s="3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3"/>
      <c r="D458" s="3"/>
      <c r="E458" s="3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3"/>
      <c r="D459" s="3"/>
      <c r="E459" s="3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3"/>
      <c r="D460" s="3"/>
      <c r="E460" s="3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3"/>
      <c r="D461" s="3"/>
      <c r="E461" s="3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3"/>
      <c r="D462" s="3"/>
      <c r="E462" s="3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3"/>
      <c r="D463" s="3"/>
      <c r="E463" s="3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3"/>
      <c r="D464" s="3"/>
      <c r="E464" s="3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3"/>
      <c r="D465" s="3"/>
      <c r="E465" s="3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3"/>
      <c r="D466" s="3"/>
      <c r="E466" s="3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3"/>
      <c r="D467" s="3"/>
      <c r="E467" s="3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3"/>
      <c r="D468" s="3"/>
      <c r="E468" s="3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3"/>
      <c r="D469" s="3"/>
      <c r="E469" s="3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3"/>
      <c r="D470" s="3"/>
      <c r="E470" s="3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3"/>
      <c r="D471" s="3"/>
      <c r="E471" s="3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3"/>
      <c r="D472" s="3"/>
      <c r="E472" s="3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3"/>
      <c r="D473" s="3"/>
      <c r="E473" s="3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3"/>
      <c r="D474" s="3"/>
      <c r="E474" s="3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3"/>
      <c r="D475" s="3"/>
      <c r="E475" s="3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3"/>
      <c r="D476" s="3"/>
      <c r="E476" s="3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3"/>
      <c r="D477" s="3"/>
      <c r="E477" s="3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3"/>
      <c r="D478" s="3"/>
      <c r="E478" s="3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3"/>
      <c r="D479" s="3"/>
      <c r="E479" s="3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3"/>
      <c r="D480" s="3"/>
      <c r="E480" s="3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3"/>
      <c r="D481" s="3"/>
      <c r="E481" s="3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3"/>
      <c r="D482" s="3"/>
      <c r="E482" s="3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3"/>
      <c r="D483" s="3"/>
      <c r="E483" s="3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3"/>
      <c r="D484" s="3"/>
      <c r="E484" s="3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3"/>
      <c r="D485" s="3"/>
      <c r="E485" s="3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3"/>
      <c r="D486" s="3"/>
      <c r="E486" s="3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3"/>
      <c r="D487" s="3"/>
      <c r="E487" s="3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3"/>
      <c r="D488" s="3"/>
      <c r="E488" s="3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3"/>
      <c r="D489" s="3"/>
      <c r="E489" s="3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3"/>
      <c r="D490" s="3"/>
      <c r="E490" s="3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3"/>
      <c r="D491" s="3"/>
      <c r="E491" s="3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3"/>
      <c r="D492" s="3"/>
      <c r="E492" s="3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3"/>
      <c r="D493" s="3"/>
      <c r="E493" s="3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3"/>
      <c r="D494" s="3"/>
      <c r="E494" s="3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3"/>
      <c r="D495" s="3"/>
      <c r="E495" s="3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3"/>
      <c r="D496" s="3"/>
      <c r="E496" s="3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3"/>
      <c r="D497" s="3"/>
      <c r="E497" s="3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3"/>
      <c r="D498" s="3"/>
      <c r="E498" s="3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3"/>
      <c r="D499" s="3"/>
      <c r="E499" s="3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3"/>
      <c r="D500" s="3"/>
      <c r="E500" s="3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3"/>
      <c r="D501" s="3"/>
      <c r="E501" s="3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3"/>
      <c r="D502" s="3"/>
      <c r="E502" s="3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3"/>
      <c r="D503" s="3"/>
      <c r="E503" s="3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3"/>
      <c r="D504" s="3"/>
      <c r="E504" s="3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3"/>
      <c r="D505" s="3"/>
      <c r="E505" s="3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3"/>
      <c r="D506" s="3"/>
      <c r="E506" s="3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3"/>
      <c r="D507" s="3"/>
      <c r="E507" s="3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3"/>
      <c r="D508" s="3"/>
      <c r="E508" s="3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3"/>
      <c r="D509" s="3"/>
      <c r="E509" s="3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3"/>
      <c r="D510" s="3"/>
      <c r="E510" s="3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3"/>
      <c r="D511" s="3"/>
      <c r="E511" s="3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3"/>
      <c r="D512" s="3"/>
      <c r="E512" s="3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3"/>
      <c r="D513" s="3"/>
      <c r="E513" s="3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3"/>
      <c r="D514" s="3"/>
      <c r="E514" s="3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3"/>
      <c r="D515" s="3"/>
      <c r="E515" s="3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3"/>
      <c r="D516" s="3"/>
      <c r="E516" s="3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3"/>
      <c r="D517" s="3"/>
      <c r="E517" s="3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3"/>
      <c r="D518" s="3"/>
      <c r="E518" s="3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3"/>
      <c r="D519" s="3"/>
      <c r="E519" s="3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3"/>
      <c r="D520" s="3"/>
      <c r="E520" s="3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3"/>
      <c r="D521" s="3"/>
      <c r="E521" s="3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3"/>
      <c r="D522" s="3"/>
      <c r="E522" s="3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3"/>
      <c r="D523" s="3"/>
      <c r="E523" s="3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3"/>
      <c r="D524" s="3"/>
      <c r="E524" s="3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3"/>
      <c r="D525" s="3"/>
      <c r="E525" s="3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3"/>
      <c r="D526" s="3"/>
      <c r="E526" s="3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3"/>
      <c r="D527" s="3"/>
      <c r="E527" s="3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3"/>
      <c r="D528" s="3"/>
      <c r="E528" s="3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3"/>
      <c r="D529" s="3"/>
      <c r="E529" s="3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3"/>
      <c r="D530" s="3"/>
      <c r="E530" s="3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3"/>
      <c r="D531" s="3"/>
      <c r="E531" s="3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3"/>
      <c r="D532" s="3"/>
      <c r="E532" s="3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3"/>
      <c r="D533" s="3"/>
      <c r="E533" s="3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3"/>
      <c r="D534" s="3"/>
      <c r="E534" s="3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3"/>
      <c r="D535" s="3"/>
      <c r="E535" s="3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3"/>
      <c r="D536" s="3"/>
      <c r="E536" s="3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3"/>
      <c r="D537" s="3"/>
      <c r="E537" s="3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3"/>
      <c r="D538" s="3"/>
      <c r="E538" s="3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3"/>
      <c r="D539" s="3"/>
      <c r="E539" s="3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3"/>
      <c r="D540" s="3"/>
      <c r="E540" s="3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3"/>
      <c r="D541" s="3"/>
      <c r="E541" s="3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3"/>
      <c r="D542" s="3"/>
      <c r="E542" s="3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3"/>
      <c r="D543" s="3"/>
      <c r="E543" s="3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3"/>
      <c r="D544" s="3"/>
      <c r="E544" s="3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3"/>
      <c r="D545" s="3"/>
      <c r="E545" s="3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3"/>
      <c r="D546" s="3"/>
      <c r="E546" s="3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3"/>
      <c r="D547" s="3"/>
      <c r="E547" s="3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3"/>
      <c r="D548" s="3"/>
      <c r="E548" s="3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3"/>
      <c r="D549" s="3"/>
      <c r="E549" s="3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3"/>
      <c r="D550" s="3"/>
      <c r="E550" s="3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3"/>
      <c r="D551" s="3"/>
      <c r="E551" s="3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3"/>
      <c r="D552" s="3"/>
      <c r="E552" s="3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3"/>
      <c r="D553" s="3"/>
      <c r="E553" s="3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3"/>
      <c r="D554" s="3"/>
      <c r="E554" s="3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3"/>
      <c r="D555" s="3"/>
      <c r="E555" s="3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3"/>
      <c r="D556" s="3"/>
      <c r="E556" s="3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3"/>
      <c r="D557" s="3"/>
      <c r="E557" s="3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3"/>
      <c r="D558" s="3"/>
      <c r="E558" s="3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3"/>
      <c r="D559" s="3"/>
      <c r="E559" s="3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3"/>
      <c r="D560" s="3"/>
      <c r="E560" s="3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3"/>
      <c r="D561" s="3"/>
      <c r="E561" s="3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3"/>
      <c r="D562" s="3"/>
      <c r="E562" s="3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3"/>
      <c r="D563" s="3"/>
      <c r="E563" s="3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3"/>
      <c r="D564" s="3"/>
      <c r="E564" s="3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3"/>
      <c r="D565" s="3"/>
      <c r="E565" s="3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3"/>
      <c r="D566" s="3"/>
      <c r="E566" s="3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3"/>
      <c r="D567" s="3"/>
      <c r="E567" s="3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3"/>
      <c r="D568" s="3"/>
      <c r="E568" s="3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3"/>
      <c r="D569" s="3"/>
      <c r="E569" s="3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3"/>
      <c r="D570" s="3"/>
      <c r="E570" s="3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3"/>
      <c r="D571" s="3"/>
      <c r="E571" s="3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3"/>
      <c r="D572" s="3"/>
      <c r="E572" s="3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3"/>
      <c r="D573" s="3"/>
      <c r="E573" s="3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3"/>
      <c r="D574" s="3"/>
      <c r="E574" s="3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3"/>
      <c r="D575" s="3"/>
      <c r="E575" s="3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3"/>
      <c r="D576" s="3"/>
      <c r="E576" s="3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3"/>
      <c r="D577" s="3"/>
      <c r="E577" s="3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3"/>
      <c r="D578" s="3"/>
      <c r="E578" s="3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3"/>
      <c r="D579" s="3"/>
      <c r="E579" s="3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3"/>
      <c r="D580" s="3"/>
      <c r="E580" s="3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3"/>
      <c r="D581" s="3"/>
      <c r="E581" s="3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3"/>
      <c r="D582" s="3"/>
      <c r="E582" s="3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3"/>
      <c r="D583" s="3"/>
      <c r="E583" s="3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3"/>
      <c r="D584" s="3"/>
      <c r="E584" s="3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3"/>
      <c r="D585" s="3"/>
      <c r="E585" s="3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3"/>
      <c r="D586" s="3"/>
      <c r="E586" s="3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3"/>
      <c r="D587" s="3"/>
      <c r="E587" s="3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3"/>
      <c r="D588" s="3"/>
      <c r="E588" s="3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3"/>
      <c r="D589" s="3"/>
      <c r="E589" s="3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3"/>
      <c r="D590" s="3"/>
      <c r="E590" s="3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3"/>
      <c r="D591" s="3"/>
      <c r="E591" s="3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3"/>
      <c r="D592" s="3"/>
      <c r="E592" s="3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3"/>
      <c r="D593" s="3"/>
      <c r="E593" s="3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3"/>
      <c r="D594" s="3"/>
      <c r="E594" s="3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3"/>
      <c r="D595" s="3"/>
      <c r="E595" s="3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3"/>
      <c r="D596" s="3"/>
      <c r="E596" s="3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3"/>
      <c r="D597" s="3"/>
      <c r="E597" s="3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3"/>
      <c r="D598" s="3"/>
      <c r="E598" s="3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3"/>
      <c r="D599" s="3"/>
      <c r="E599" s="3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3"/>
      <c r="D600" s="3"/>
      <c r="E600" s="3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3"/>
      <c r="D601" s="3"/>
      <c r="E601" s="3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3"/>
      <c r="D602" s="3"/>
      <c r="E602" s="3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3"/>
      <c r="D603" s="3"/>
      <c r="E603" s="3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3"/>
      <c r="D604" s="3"/>
      <c r="E604" s="3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3"/>
      <c r="D605" s="3"/>
      <c r="E605" s="3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3"/>
      <c r="D606" s="3"/>
      <c r="E606" s="3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3"/>
      <c r="D607" s="3"/>
      <c r="E607" s="3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3"/>
      <c r="D608" s="3"/>
      <c r="E608" s="3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3"/>
      <c r="D609" s="3"/>
      <c r="E609" s="3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3"/>
      <c r="D610" s="3"/>
      <c r="E610" s="3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3"/>
      <c r="D611" s="3"/>
      <c r="E611" s="3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3"/>
      <c r="D612" s="3"/>
      <c r="E612" s="3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3"/>
      <c r="D613" s="3"/>
      <c r="E613" s="3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3"/>
      <c r="D614" s="3"/>
      <c r="E614" s="3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3"/>
      <c r="D615" s="3"/>
      <c r="E615" s="3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3"/>
      <c r="D616" s="3"/>
      <c r="E616" s="3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3"/>
      <c r="D617" s="3"/>
      <c r="E617" s="3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3"/>
      <c r="D618" s="3"/>
      <c r="E618" s="3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3"/>
      <c r="D619" s="3"/>
      <c r="E619" s="3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3"/>
      <c r="D620" s="3"/>
      <c r="E620" s="3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3"/>
      <c r="D621" s="3"/>
      <c r="E621" s="3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3"/>
      <c r="D622" s="3"/>
      <c r="E622" s="3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3"/>
      <c r="D623" s="3"/>
      <c r="E623" s="3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3"/>
      <c r="D624" s="3"/>
      <c r="E624" s="3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3"/>
      <c r="D625" s="3"/>
      <c r="E625" s="3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3"/>
      <c r="D626" s="3"/>
      <c r="E626" s="3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3"/>
      <c r="D627" s="3"/>
      <c r="E627" s="3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3"/>
      <c r="D628" s="3"/>
      <c r="E628" s="3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3"/>
      <c r="D629" s="3"/>
      <c r="E629" s="3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3"/>
      <c r="D630" s="3"/>
      <c r="E630" s="3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3"/>
      <c r="D631" s="3"/>
      <c r="E631" s="3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3"/>
      <c r="D632" s="3"/>
      <c r="E632" s="3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3"/>
      <c r="D633" s="3"/>
      <c r="E633" s="3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3"/>
      <c r="D634" s="3"/>
      <c r="E634" s="3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3"/>
      <c r="D635" s="3"/>
      <c r="E635" s="3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3"/>
      <c r="D636" s="3"/>
      <c r="E636" s="3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3"/>
      <c r="D637" s="3"/>
      <c r="E637" s="3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3"/>
      <c r="D638" s="3"/>
      <c r="E638" s="3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3"/>
      <c r="D639" s="3"/>
      <c r="E639" s="3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3"/>
      <c r="D640" s="3"/>
      <c r="E640" s="3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3"/>
      <c r="D641" s="3"/>
      <c r="E641" s="3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3"/>
      <c r="D642" s="3"/>
      <c r="E642" s="3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3"/>
      <c r="D643" s="3"/>
      <c r="E643" s="3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3"/>
      <c r="D644" s="3"/>
      <c r="E644" s="3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3"/>
      <c r="D645" s="3"/>
      <c r="E645" s="3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3"/>
      <c r="D646" s="3"/>
      <c r="E646" s="3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3"/>
      <c r="D647" s="3"/>
      <c r="E647" s="3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3"/>
      <c r="D648" s="3"/>
      <c r="E648" s="3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3"/>
      <c r="D649" s="3"/>
      <c r="E649" s="3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3"/>
      <c r="D650" s="3"/>
      <c r="E650" s="3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3"/>
      <c r="D651" s="3"/>
      <c r="E651" s="3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3"/>
      <c r="D652" s="3"/>
      <c r="E652" s="3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3"/>
      <c r="D653" s="3"/>
      <c r="E653" s="3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3"/>
      <c r="D654" s="3"/>
      <c r="E654" s="3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3"/>
      <c r="D655" s="3"/>
      <c r="E655" s="3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3"/>
      <c r="D656" s="3"/>
      <c r="E656" s="3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3"/>
      <c r="D657" s="3"/>
      <c r="E657" s="3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3"/>
      <c r="D658" s="3"/>
      <c r="E658" s="3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3"/>
      <c r="D659" s="3"/>
      <c r="E659" s="3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3"/>
      <c r="D660" s="3"/>
      <c r="E660" s="3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3"/>
      <c r="D661" s="3"/>
      <c r="E661" s="3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3"/>
      <c r="D662" s="3"/>
      <c r="E662" s="3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3"/>
      <c r="D663" s="3"/>
      <c r="E663" s="3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3"/>
      <c r="D664" s="3"/>
      <c r="E664" s="3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3"/>
      <c r="D665" s="3"/>
      <c r="E665" s="3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3"/>
      <c r="D666" s="3"/>
      <c r="E666" s="3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3"/>
      <c r="D667" s="3"/>
      <c r="E667" s="3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3"/>
      <c r="D668" s="3"/>
      <c r="E668" s="3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3"/>
      <c r="D669" s="3"/>
      <c r="E669" s="3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3"/>
      <c r="D670" s="3"/>
      <c r="E670" s="3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3"/>
      <c r="D671" s="3"/>
      <c r="E671" s="3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3"/>
      <c r="D672" s="3"/>
      <c r="E672" s="3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3"/>
      <c r="D673" s="3"/>
      <c r="E673" s="3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3"/>
      <c r="D674" s="3"/>
      <c r="E674" s="3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3"/>
      <c r="D675" s="3"/>
      <c r="E675" s="3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3"/>
      <c r="D676" s="3"/>
      <c r="E676" s="3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3"/>
      <c r="D677" s="3"/>
      <c r="E677" s="3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3"/>
      <c r="D678" s="3"/>
      <c r="E678" s="3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3"/>
      <c r="D679" s="3"/>
      <c r="E679" s="3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3"/>
      <c r="D680" s="3"/>
      <c r="E680" s="3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3"/>
      <c r="D681" s="3"/>
      <c r="E681" s="3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3"/>
      <c r="D682" s="3"/>
      <c r="E682" s="3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3"/>
      <c r="D683" s="3"/>
      <c r="E683" s="3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3"/>
      <c r="D684" s="3"/>
      <c r="E684" s="3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3"/>
      <c r="D685" s="3"/>
      <c r="E685" s="3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3"/>
      <c r="D686" s="3"/>
      <c r="E686" s="3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3"/>
      <c r="D687" s="3"/>
      <c r="E687" s="3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3"/>
      <c r="D688" s="3"/>
      <c r="E688" s="3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3"/>
      <c r="D689" s="3"/>
      <c r="E689" s="3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3"/>
      <c r="D690" s="3"/>
      <c r="E690" s="3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3"/>
      <c r="D691" s="3"/>
      <c r="E691" s="3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3"/>
      <c r="D692" s="3"/>
      <c r="E692" s="3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3"/>
      <c r="D693" s="3"/>
      <c r="E693" s="3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3"/>
      <c r="D694" s="3"/>
      <c r="E694" s="3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3"/>
      <c r="D695" s="3"/>
      <c r="E695" s="3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3"/>
      <c r="D696" s="3"/>
      <c r="E696" s="3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3"/>
      <c r="D697" s="3"/>
      <c r="E697" s="3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3"/>
      <c r="D698" s="3"/>
      <c r="E698" s="3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3"/>
      <c r="D699" s="3"/>
      <c r="E699" s="3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3"/>
      <c r="D700" s="3"/>
      <c r="E700" s="3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3"/>
      <c r="D701" s="3"/>
      <c r="E701" s="3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3"/>
      <c r="D702" s="3"/>
      <c r="E702" s="3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3"/>
      <c r="D703" s="3"/>
      <c r="E703" s="3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3"/>
      <c r="D704" s="3"/>
      <c r="E704" s="3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3"/>
      <c r="D705" s="3"/>
      <c r="E705" s="3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3"/>
      <c r="D706" s="3"/>
      <c r="E706" s="3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3"/>
      <c r="D707" s="3"/>
      <c r="E707" s="3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3"/>
      <c r="D708" s="3"/>
      <c r="E708" s="3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3"/>
      <c r="D709" s="3"/>
      <c r="E709" s="3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3"/>
      <c r="D710" s="3"/>
      <c r="E710" s="3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3"/>
      <c r="D711" s="3"/>
      <c r="E711" s="3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3"/>
      <c r="D712" s="3"/>
      <c r="E712" s="3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3"/>
      <c r="D713" s="3"/>
      <c r="E713" s="3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3"/>
      <c r="D714" s="3"/>
      <c r="E714" s="3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3"/>
      <c r="D715" s="3"/>
      <c r="E715" s="3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3"/>
      <c r="D716" s="3"/>
      <c r="E716" s="3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3"/>
      <c r="D717" s="3"/>
      <c r="E717" s="3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3"/>
      <c r="D718" s="3"/>
      <c r="E718" s="3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3"/>
      <c r="D719" s="3"/>
      <c r="E719" s="3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3"/>
      <c r="D720" s="3"/>
      <c r="E720" s="3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3"/>
      <c r="D721" s="3"/>
      <c r="E721" s="3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3"/>
      <c r="D722" s="3"/>
      <c r="E722" s="3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3"/>
      <c r="D723" s="3"/>
      <c r="E723" s="3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3"/>
      <c r="D724" s="3"/>
      <c r="E724" s="3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3"/>
      <c r="D725" s="3"/>
      <c r="E725" s="3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3"/>
      <c r="D726" s="3"/>
      <c r="E726" s="3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3"/>
      <c r="D727" s="3"/>
      <c r="E727" s="3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3"/>
      <c r="D728" s="3"/>
      <c r="E728" s="3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3"/>
      <c r="D729" s="3"/>
      <c r="E729" s="3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3"/>
      <c r="D730" s="3"/>
      <c r="E730" s="3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3"/>
      <c r="D731" s="3"/>
      <c r="E731" s="3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3"/>
      <c r="D732" s="3"/>
      <c r="E732" s="3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3"/>
      <c r="D733" s="3"/>
      <c r="E733" s="3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3"/>
      <c r="D734" s="3"/>
      <c r="E734" s="3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3"/>
      <c r="D735" s="3"/>
      <c r="E735" s="3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3"/>
      <c r="D736" s="3"/>
      <c r="E736" s="3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3"/>
      <c r="D737" s="3"/>
      <c r="E737" s="3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3"/>
      <c r="D738" s="3"/>
      <c r="E738" s="3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3"/>
      <c r="D739" s="3"/>
      <c r="E739" s="3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3"/>
      <c r="D740" s="3"/>
      <c r="E740" s="3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3"/>
      <c r="D741" s="3"/>
      <c r="E741" s="3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3"/>
      <c r="D742" s="3"/>
      <c r="E742" s="3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3"/>
      <c r="D743" s="3"/>
      <c r="E743" s="3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3"/>
      <c r="D744" s="3"/>
      <c r="E744" s="3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3"/>
      <c r="D745" s="3"/>
      <c r="E745" s="3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3"/>
      <c r="D746" s="3"/>
      <c r="E746" s="3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3"/>
      <c r="D747" s="3"/>
      <c r="E747" s="3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3"/>
      <c r="D748" s="3"/>
      <c r="E748" s="3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3"/>
      <c r="D749" s="3"/>
      <c r="E749" s="3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3"/>
      <c r="D750" s="3"/>
      <c r="E750" s="3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3"/>
      <c r="D751" s="3"/>
      <c r="E751" s="3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3"/>
      <c r="D752" s="3"/>
      <c r="E752" s="3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3"/>
      <c r="D753" s="3"/>
      <c r="E753" s="3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3"/>
      <c r="D754" s="3"/>
      <c r="E754" s="3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3"/>
      <c r="D755" s="3"/>
      <c r="E755" s="3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3"/>
      <c r="D756" s="3"/>
      <c r="E756" s="3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3"/>
      <c r="D757" s="3"/>
      <c r="E757" s="3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3"/>
      <c r="D758" s="3"/>
      <c r="E758" s="3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3"/>
      <c r="D759" s="3"/>
      <c r="E759" s="3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3"/>
      <c r="D760" s="3"/>
      <c r="E760" s="3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3"/>
      <c r="D761" s="3"/>
      <c r="E761" s="3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3"/>
      <c r="D762" s="3"/>
      <c r="E762" s="3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3"/>
      <c r="D763" s="3"/>
      <c r="E763" s="3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3"/>
      <c r="D764" s="3"/>
      <c r="E764" s="3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3"/>
      <c r="D765" s="3"/>
      <c r="E765" s="3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3"/>
      <c r="D766" s="3"/>
      <c r="E766" s="3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3"/>
      <c r="D767" s="3"/>
      <c r="E767" s="3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3"/>
      <c r="D768" s="3"/>
      <c r="E768" s="3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3"/>
      <c r="D769" s="3"/>
      <c r="E769" s="3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3"/>
      <c r="D770" s="3"/>
      <c r="E770" s="3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3"/>
      <c r="D771" s="3"/>
      <c r="E771" s="3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3"/>
      <c r="D772" s="3"/>
      <c r="E772" s="3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3"/>
      <c r="D773" s="3"/>
      <c r="E773" s="3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3"/>
      <c r="D774" s="3"/>
      <c r="E774" s="3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3"/>
      <c r="D775" s="3"/>
      <c r="E775" s="3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3"/>
      <c r="D776" s="3"/>
      <c r="E776" s="3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3"/>
      <c r="D777" s="3"/>
      <c r="E777" s="3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3"/>
      <c r="D778" s="3"/>
      <c r="E778" s="3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3"/>
      <c r="D779" s="3"/>
      <c r="E779" s="3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3"/>
      <c r="D780" s="3"/>
      <c r="E780" s="3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3"/>
      <c r="D781" s="3"/>
      <c r="E781" s="3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3"/>
      <c r="D782" s="3"/>
      <c r="E782" s="3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3"/>
      <c r="D783" s="3"/>
      <c r="E783" s="3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3"/>
      <c r="D784" s="3"/>
      <c r="E784" s="3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3"/>
      <c r="D785" s="3"/>
      <c r="E785" s="3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3"/>
      <c r="D786" s="3"/>
      <c r="E786" s="3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3"/>
      <c r="D787" s="3"/>
      <c r="E787" s="3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3"/>
      <c r="D788" s="3"/>
      <c r="E788" s="3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3"/>
      <c r="D789" s="3"/>
      <c r="E789" s="3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3"/>
      <c r="D790" s="3"/>
      <c r="E790" s="3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3"/>
      <c r="D791" s="3"/>
      <c r="E791" s="3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3"/>
      <c r="D792" s="3"/>
      <c r="E792" s="3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3"/>
      <c r="D793" s="3"/>
      <c r="E793" s="3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3"/>
      <c r="D794" s="3"/>
      <c r="E794" s="3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3"/>
      <c r="D795" s="3"/>
      <c r="E795" s="3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3"/>
      <c r="D796" s="3"/>
      <c r="E796" s="3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3"/>
      <c r="D797" s="3"/>
      <c r="E797" s="3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3"/>
      <c r="D798" s="3"/>
      <c r="E798" s="3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3"/>
      <c r="D799" s="3"/>
      <c r="E799" s="3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3"/>
      <c r="D800" s="3"/>
      <c r="E800" s="3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3"/>
      <c r="D801" s="3"/>
      <c r="E801" s="3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3"/>
      <c r="D802" s="3"/>
      <c r="E802" s="3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3"/>
      <c r="D803" s="3"/>
      <c r="E803" s="3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3"/>
      <c r="D804" s="3"/>
      <c r="E804" s="3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3"/>
      <c r="D805" s="3"/>
      <c r="E805" s="3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3"/>
      <c r="D806" s="3"/>
      <c r="E806" s="3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3"/>
      <c r="D807" s="3"/>
      <c r="E807" s="3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3"/>
      <c r="D808" s="3"/>
      <c r="E808" s="3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3"/>
      <c r="D809" s="3"/>
      <c r="E809" s="3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3"/>
      <c r="D810" s="3"/>
      <c r="E810" s="3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3"/>
      <c r="D811" s="3"/>
      <c r="E811" s="3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3"/>
      <c r="D812" s="3"/>
      <c r="E812" s="3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3"/>
      <c r="D813" s="3"/>
      <c r="E813" s="3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3"/>
      <c r="D814" s="3"/>
      <c r="E814" s="3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3"/>
      <c r="D815" s="3"/>
      <c r="E815" s="3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3"/>
      <c r="D816" s="3"/>
      <c r="E816" s="3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3"/>
      <c r="D817" s="3"/>
      <c r="E817" s="3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3"/>
      <c r="D818" s="3"/>
      <c r="E818" s="3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3"/>
      <c r="D819" s="3"/>
      <c r="E819" s="3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3"/>
      <c r="D820" s="3"/>
      <c r="E820" s="3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3"/>
      <c r="D821" s="3"/>
      <c r="E821" s="3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3"/>
      <c r="D822" s="3"/>
      <c r="E822" s="3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3"/>
      <c r="D823" s="3"/>
      <c r="E823" s="3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3"/>
      <c r="D824" s="3"/>
      <c r="E824" s="3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3"/>
      <c r="D825" s="3"/>
      <c r="E825" s="3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3"/>
      <c r="D826" s="3"/>
      <c r="E826" s="3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3"/>
      <c r="D827" s="3"/>
      <c r="E827" s="3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3"/>
      <c r="D828" s="3"/>
      <c r="E828" s="3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3"/>
      <c r="D829" s="3"/>
      <c r="E829" s="3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3"/>
      <c r="D830" s="3"/>
      <c r="E830" s="3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3"/>
      <c r="D831" s="3"/>
      <c r="E831" s="3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3"/>
      <c r="D832" s="3"/>
      <c r="E832" s="3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3"/>
      <c r="D833" s="3"/>
      <c r="E833" s="3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3"/>
      <c r="D834" s="3"/>
      <c r="E834" s="3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3"/>
      <c r="D835" s="3"/>
      <c r="E835" s="3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3"/>
      <c r="D836" s="3"/>
      <c r="E836" s="3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3"/>
      <c r="D837" s="3"/>
      <c r="E837" s="3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3"/>
      <c r="D838" s="3"/>
      <c r="E838" s="3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3"/>
      <c r="D839" s="3"/>
      <c r="E839" s="3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3"/>
      <c r="D840" s="3"/>
      <c r="E840" s="3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3"/>
      <c r="D841" s="3"/>
      <c r="E841" s="3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3"/>
      <c r="D842" s="3"/>
      <c r="E842" s="3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3"/>
      <c r="D843" s="3"/>
      <c r="E843" s="3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3"/>
      <c r="D844" s="3"/>
      <c r="E844" s="3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3"/>
      <c r="D845" s="3"/>
      <c r="E845" s="3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3"/>
      <c r="D846" s="3"/>
      <c r="E846" s="3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3"/>
      <c r="D847" s="3"/>
      <c r="E847" s="3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3"/>
      <c r="D848" s="3"/>
      <c r="E848" s="3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3"/>
      <c r="D849" s="3"/>
      <c r="E849" s="3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3"/>
      <c r="D850" s="3"/>
      <c r="E850" s="3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3"/>
      <c r="D851" s="3"/>
      <c r="E851" s="3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3"/>
      <c r="D852" s="3"/>
      <c r="E852" s="3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3"/>
      <c r="D853" s="3"/>
      <c r="E853" s="3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3"/>
      <c r="D854" s="3"/>
      <c r="E854" s="3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3"/>
      <c r="D855" s="3"/>
      <c r="E855" s="3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3"/>
      <c r="D856" s="3"/>
      <c r="E856" s="3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3"/>
      <c r="D857" s="3"/>
      <c r="E857" s="3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3"/>
      <c r="D858" s="3"/>
      <c r="E858" s="3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3"/>
      <c r="D859" s="3"/>
      <c r="E859" s="3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3"/>
      <c r="D860" s="3"/>
      <c r="E860" s="3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3"/>
      <c r="D861" s="3"/>
      <c r="E861" s="3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3"/>
      <c r="D862" s="3"/>
      <c r="E862" s="3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3"/>
      <c r="D863" s="3"/>
      <c r="E863" s="3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3"/>
      <c r="D864" s="3"/>
      <c r="E864" s="3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3"/>
      <c r="D865" s="3"/>
      <c r="E865" s="3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3"/>
      <c r="D866" s="3"/>
      <c r="E866" s="3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3"/>
      <c r="D867" s="3"/>
      <c r="E867" s="3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3"/>
      <c r="D868" s="3"/>
      <c r="E868" s="3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3"/>
      <c r="D869" s="3"/>
      <c r="E869" s="3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3"/>
      <c r="D870" s="3"/>
      <c r="E870" s="3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3"/>
      <c r="D871" s="3"/>
      <c r="E871" s="3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3"/>
      <c r="D872" s="3"/>
      <c r="E872" s="3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3"/>
      <c r="D873" s="3"/>
      <c r="E873" s="3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3"/>
      <c r="D874" s="3"/>
      <c r="E874" s="3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3"/>
      <c r="D875" s="3"/>
      <c r="E875" s="3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3"/>
      <c r="D876" s="3"/>
      <c r="E876" s="3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3"/>
      <c r="D877" s="3"/>
      <c r="E877" s="3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3"/>
      <c r="D878" s="3"/>
      <c r="E878" s="3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3"/>
      <c r="D879" s="3"/>
      <c r="E879" s="3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3"/>
      <c r="D880" s="3"/>
      <c r="E880" s="3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3"/>
      <c r="D881" s="3"/>
      <c r="E881" s="3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3"/>
      <c r="D882" s="3"/>
      <c r="E882" s="3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3"/>
      <c r="D883" s="3"/>
      <c r="E883" s="3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3"/>
      <c r="D884" s="3"/>
      <c r="E884" s="3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3"/>
      <c r="D885" s="3"/>
      <c r="E885" s="3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3"/>
      <c r="D886" s="3"/>
      <c r="E886" s="3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3"/>
      <c r="D887" s="3"/>
      <c r="E887" s="3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3"/>
      <c r="D888" s="3"/>
      <c r="E888" s="3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3"/>
      <c r="D889" s="3"/>
      <c r="E889" s="3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3"/>
      <c r="D890" s="3"/>
      <c r="E890" s="3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3"/>
      <c r="D891" s="3"/>
      <c r="E891" s="3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3"/>
      <c r="D892" s="3"/>
      <c r="E892" s="3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3"/>
      <c r="D893" s="3"/>
      <c r="E893" s="3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3"/>
      <c r="D894" s="3"/>
      <c r="E894" s="3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3"/>
      <c r="D895" s="3"/>
      <c r="E895" s="3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3"/>
      <c r="D896" s="3"/>
      <c r="E896" s="3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3"/>
      <c r="D897" s="3"/>
      <c r="E897" s="3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3"/>
      <c r="D898" s="3"/>
      <c r="E898" s="3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3"/>
      <c r="D899" s="3"/>
      <c r="E899" s="3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3"/>
      <c r="D900" s="3"/>
      <c r="E900" s="3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3"/>
      <c r="D901" s="3"/>
      <c r="E901" s="3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3"/>
      <c r="D902" s="3"/>
      <c r="E902" s="3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3"/>
      <c r="D903" s="3"/>
      <c r="E903" s="3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3"/>
      <c r="D904" s="3"/>
      <c r="E904" s="3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3"/>
      <c r="D905" s="3"/>
      <c r="E905" s="3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3"/>
      <c r="D906" s="3"/>
      <c r="E906" s="3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3"/>
      <c r="D907" s="3"/>
      <c r="E907" s="3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3"/>
      <c r="D908" s="3"/>
      <c r="E908" s="3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3"/>
      <c r="D909" s="3"/>
      <c r="E909" s="3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3"/>
      <c r="D910" s="3"/>
      <c r="E910" s="3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3"/>
      <c r="D911" s="3"/>
      <c r="E911" s="3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3"/>
      <c r="D912" s="3"/>
      <c r="E912" s="3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3"/>
      <c r="D913" s="3"/>
      <c r="E913" s="3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3"/>
      <c r="D914" s="3"/>
      <c r="E914" s="3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3"/>
      <c r="D915" s="3"/>
      <c r="E915" s="3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3"/>
      <c r="D916" s="3"/>
      <c r="E916" s="3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3"/>
      <c r="D917" s="3"/>
      <c r="E917" s="3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3"/>
      <c r="D918" s="3"/>
      <c r="E918" s="3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3"/>
      <c r="D919" s="3"/>
      <c r="E919" s="3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3"/>
      <c r="D920" s="3"/>
      <c r="E920" s="3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3"/>
      <c r="D921" s="3"/>
      <c r="E921" s="3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3"/>
      <c r="D922" s="3"/>
      <c r="E922" s="3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3"/>
      <c r="D923" s="3"/>
      <c r="E923" s="3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3"/>
      <c r="D924" s="3"/>
      <c r="E924" s="3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3"/>
      <c r="D925" s="3"/>
      <c r="E925" s="3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3"/>
      <c r="D926" s="3"/>
      <c r="E926" s="3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3"/>
      <c r="D927" s="3"/>
      <c r="E927" s="3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3"/>
      <c r="D928" s="3"/>
      <c r="E928" s="3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3"/>
      <c r="D929" s="3"/>
      <c r="E929" s="3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3"/>
      <c r="D930" s="3"/>
      <c r="E930" s="3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3"/>
      <c r="D931" s="3"/>
      <c r="E931" s="3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3"/>
      <c r="D932" s="3"/>
      <c r="E932" s="3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3"/>
      <c r="D933" s="3"/>
      <c r="E933" s="3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3"/>
      <c r="D934" s="3"/>
      <c r="E934" s="3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3"/>
      <c r="D935" s="3"/>
      <c r="E935" s="3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3"/>
      <c r="D936" s="3"/>
      <c r="E936" s="3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3"/>
      <c r="D937" s="3"/>
      <c r="E937" s="3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3"/>
      <c r="D938" s="3"/>
      <c r="E938" s="3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3"/>
      <c r="D939" s="3"/>
      <c r="E939" s="3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3"/>
      <c r="D940" s="3"/>
      <c r="E940" s="3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3"/>
      <c r="D941" s="3"/>
      <c r="E941" s="3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3"/>
      <c r="D942" s="3"/>
      <c r="E942" s="3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3"/>
      <c r="D943" s="3"/>
      <c r="E943" s="3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3"/>
      <c r="D944" s="3"/>
      <c r="E944" s="3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3"/>
      <c r="D945" s="3"/>
      <c r="E945" s="3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3"/>
      <c r="D946" s="3"/>
      <c r="E946" s="3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3"/>
      <c r="D947" s="3"/>
      <c r="E947" s="3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3"/>
      <c r="D948" s="3"/>
      <c r="E948" s="3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3"/>
      <c r="D949" s="3"/>
      <c r="E949" s="3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3"/>
      <c r="D950" s="3"/>
      <c r="E950" s="3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3"/>
      <c r="D951" s="3"/>
      <c r="E951" s="3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3"/>
      <c r="D952" s="3"/>
      <c r="E952" s="3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3"/>
      <c r="D953" s="3"/>
      <c r="E953" s="3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3"/>
      <c r="D954" s="3"/>
      <c r="E954" s="3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3"/>
      <c r="D955" s="3"/>
      <c r="E955" s="3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3"/>
      <c r="D956" s="3"/>
      <c r="E956" s="3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3"/>
      <c r="D957" s="3"/>
      <c r="E957" s="3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3"/>
      <c r="D958" s="3"/>
      <c r="E958" s="3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3"/>
      <c r="D959" s="3"/>
      <c r="E959" s="3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3"/>
      <c r="D960" s="3"/>
      <c r="E960" s="3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3"/>
      <c r="D961" s="3"/>
      <c r="E961" s="3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3"/>
      <c r="D962" s="3"/>
      <c r="E962" s="3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3"/>
      <c r="D963" s="3"/>
      <c r="E963" s="3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3"/>
      <c r="D964" s="3"/>
      <c r="E964" s="3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3"/>
      <c r="D965" s="3"/>
      <c r="E965" s="3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3"/>
      <c r="D966" s="3"/>
      <c r="E966" s="3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3"/>
      <c r="D967" s="3"/>
      <c r="E967" s="3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3"/>
      <c r="D968" s="3"/>
      <c r="E968" s="3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3"/>
      <c r="D969" s="3"/>
      <c r="E969" s="3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3"/>
      <c r="D970" s="3"/>
      <c r="E970" s="3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3"/>
      <c r="D971" s="3"/>
      <c r="E971" s="3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3"/>
      <c r="D972" s="3"/>
      <c r="E972" s="3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3"/>
      <c r="D973" s="3"/>
      <c r="E973" s="3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3"/>
      <c r="D974" s="3"/>
      <c r="E974" s="3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3"/>
      <c r="D975" s="3"/>
      <c r="E975" s="3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3"/>
      <c r="D976" s="3"/>
      <c r="E976" s="3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3"/>
      <c r="D977" s="3"/>
      <c r="E977" s="3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3"/>
      <c r="D978" s="3"/>
      <c r="E978" s="3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3"/>
      <c r="D979" s="3"/>
      <c r="E979" s="3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3"/>
      <c r="D980" s="3"/>
      <c r="E980" s="3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3"/>
      <c r="D981" s="3"/>
      <c r="E981" s="3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3"/>
      <c r="D982" s="3"/>
      <c r="E982" s="3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3"/>
      <c r="D983" s="3"/>
      <c r="E983" s="3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3"/>
      <c r="D984" s="3"/>
      <c r="E984" s="3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3"/>
      <c r="D985" s="3"/>
      <c r="E985" s="3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3"/>
      <c r="D986" s="3"/>
      <c r="E986" s="3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3"/>
      <c r="D987" s="3"/>
      <c r="E987" s="3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3"/>
      <c r="D988" s="3"/>
      <c r="E988" s="3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3"/>
      <c r="D989" s="3"/>
      <c r="E989" s="3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3"/>
      <c r="D990" s="3"/>
      <c r="E990" s="3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3"/>
      <c r="D991" s="3"/>
      <c r="E991" s="3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3"/>
      <c r="D992" s="3"/>
      <c r="E992" s="3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3"/>
      <c r="D993" s="3"/>
      <c r="E993" s="3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3"/>
      <c r="D994" s="3"/>
      <c r="E994" s="3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3"/>
      <c r="D995" s="3"/>
      <c r="E995" s="3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3"/>
      <c r="D996" s="3"/>
      <c r="E996" s="3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3"/>
      <c r="D997" s="3"/>
      <c r="E997" s="3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3"/>
      <c r="D998" s="3"/>
      <c r="E998" s="3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3"/>
      <c r="D999" s="3"/>
      <c r="E999" s="3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3"/>
      <c r="D1000" s="3"/>
      <c r="E1000" s="3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2.5703125" defaultRowHeight="15" customHeight="1"/>
  <cols>
    <col min="1" max="3" width="8" customWidth="1"/>
    <col min="4" max="4" width="4.5703125" customWidth="1"/>
    <col min="5" max="6" width="9.140625" customWidth="1"/>
    <col min="7" max="7" width="8.85546875" customWidth="1"/>
    <col min="8" max="8" width="9" customWidth="1"/>
    <col min="9" max="26" width="8" customWidth="1"/>
  </cols>
  <sheetData>
    <row r="1" spans="1:26">
      <c r="E1" s="119"/>
      <c r="F1" s="119"/>
    </row>
    <row r="2" spans="1:26">
      <c r="E2" s="119"/>
      <c r="F2" s="119"/>
    </row>
    <row r="3" spans="1:26" ht="20.25" customHeight="1">
      <c r="A3" s="120"/>
      <c r="B3" s="120" t="s">
        <v>248</v>
      </c>
      <c r="C3" s="120"/>
      <c r="D3" s="120"/>
      <c r="E3" s="121"/>
      <c r="F3" s="121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</row>
    <row r="4" spans="1:26">
      <c r="E4" s="119"/>
      <c r="F4" s="119"/>
    </row>
    <row r="5" spans="1:26" ht="18.75" customHeight="1">
      <c r="A5" s="122"/>
      <c r="B5" s="240" t="s">
        <v>249</v>
      </c>
      <c r="C5" s="222"/>
      <c r="D5" s="222"/>
      <c r="E5" s="222"/>
      <c r="F5" s="223"/>
      <c r="G5" s="122"/>
      <c r="H5" s="240" t="s">
        <v>250</v>
      </c>
      <c r="I5" s="222"/>
      <c r="J5" s="223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</row>
    <row r="6" spans="1:26">
      <c r="B6" s="238"/>
      <c r="C6" s="222"/>
      <c r="D6" s="223"/>
      <c r="E6" s="123" t="s">
        <v>251</v>
      </c>
      <c r="F6" s="123" t="s">
        <v>252</v>
      </c>
      <c r="H6" s="67"/>
      <c r="I6" s="123" t="s">
        <v>251</v>
      </c>
      <c r="J6" s="123" t="s">
        <v>252</v>
      </c>
    </row>
    <row r="7" spans="1:26">
      <c r="B7" s="238" t="s">
        <v>253</v>
      </c>
      <c r="C7" s="222"/>
      <c r="D7" s="223"/>
      <c r="E7" s="124">
        <v>11.5</v>
      </c>
      <c r="F7" s="124">
        <v>24.3</v>
      </c>
      <c r="H7" s="67" t="s">
        <v>254</v>
      </c>
      <c r="I7" s="124">
        <v>8.7100000000000009</v>
      </c>
      <c r="J7" s="124">
        <v>8.7100000000000009</v>
      </c>
    </row>
    <row r="8" spans="1:26">
      <c r="B8" s="238" t="s">
        <v>255</v>
      </c>
      <c r="C8" s="222"/>
      <c r="D8" s="223"/>
      <c r="E8" s="124">
        <v>7.79</v>
      </c>
      <c r="F8" s="124">
        <v>9.17</v>
      </c>
      <c r="H8" s="67" t="s">
        <v>256</v>
      </c>
      <c r="I8" s="124">
        <v>0.04</v>
      </c>
      <c r="J8" s="124">
        <v>0.04</v>
      </c>
    </row>
    <row r="9" spans="1:26">
      <c r="B9" s="238" t="s">
        <v>257</v>
      </c>
      <c r="C9" s="222"/>
      <c r="D9" s="223"/>
      <c r="E9" s="124">
        <v>4.76</v>
      </c>
      <c r="F9" s="124">
        <v>5.66</v>
      </c>
      <c r="H9" s="67" t="s">
        <v>258</v>
      </c>
      <c r="I9" s="124">
        <v>0</v>
      </c>
      <c r="J9" s="124">
        <v>2.3199999999999998</v>
      </c>
    </row>
    <row r="10" spans="1:26">
      <c r="B10" s="238" t="s">
        <v>259</v>
      </c>
      <c r="C10" s="222"/>
      <c r="D10" s="223"/>
      <c r="E10" s="124">
        <v>0.27</v>
      </c>
      <c r="F10" s="124">
        <v>0.28000000000000003</v>
      </c>
      <c r="H10" s="239"/>
      <c r="I10" s="222"/>
      <c r="J10" s="223"/>
    </row>
    <row r="11" spans="1:26">
      <c r="B11" s="238" t="s">
        <v>258</v>
      </c>
      <c r="C11" s="222"/>
      <c r="D11" s="223"/>
      <c r="E11" s="124">
        <v>2.3199999999999998</v>
      </c>
      <c r="F11" s="124">
        <v>2.3199999999999998</v>
      </c>
      <c r="H11" s="67"/>
      <c r="I11" s="125">
        <f t="shared" ref="I11:J11" si="0">SUM(I7:I10)</f>
        <v>8.75</v>
      </c>
      <c r="J11" s="125">
        <f t="shared" si="0"/>
        <v>11.07</v>
      </c>
    </row>
    <row r="12" spans="1:26">
      <c r="B12" s="238" t="s">
        <v>260</v>
      </c>
      <c r="C12" s="222"/>
      <c r="D12" s="223"/>
      <c r="E12" s="124">
        <v>0.13</v>
      </c>
      <c r="F12" s="124">
        <v>0.14000000000000001</v>
      </c>
      <c r="I12" s="126"/>
      <c r="J12" s="126"/>
    </row>
    <row r="13" spans="1:26">
      <c r="B13" s="238" t="s">
        <v>261</v>
      </c>
      <c r="C13" s="222"/>
      <c r="D13" s="223"/>
      <c r="E13" s="124">
        <v>0.14000000000000001</v>
      </c>
      <c r="F13" s="124">
        <v>0.38</v>
      </c>
      <c r="I13" s="126"/>
      <c r="J13" s="126"/>
    </row>
    <row r="14" spans="1:26">
      <c r="B14" s="238" t="s">
        <v>262</v>
      </c>
      <c r="C14" s="222"/>
      <c r="D14" s="223"/>
      <c r="E14" s="124">
        <v>3.03</v>
      </c>
      <c r="F14" s="124">
        <v>2.6</v>
      </c>
      <c r="I14" s="126"/>
      <c r="J14" s="126"/>
    </row>
    <row r="15" spans="1:26">
      <c r="B15" s="238" t="s">
        <v>263</v>
      </c>
      <c r="C15" s="222"/>
      <c r="D15" s="223"/>
      <c r="E15" s="124">
        <v>0.11</v>
      </c>
      <c r="F15" s="124">
        <v>0.11</v>
      </c>
      <c r="I15" s="126"/>
      <c r="J15" s="126"/>
    </row>
    <row r="16" spans="1:26">
      <c r="B16" s="238"/>
      <c r="C16" s="222"/>
      <c r="D16" s="223"/>
      <c r="E16" s="124"/>
      <c r="F16" s="124"/>
      <c r="I16" s="126"/>
      <c r="J16" s="126"/>
    </row>
    <row r="17" spans="2:10">
      <c r="B17" s="238" t="s">
        <v>264</v>
      </c>
      <c r="C17" s="222"/>
      <c r="D17" s="223"/>
      <c r="E17" s="124">
        <v>0</v>
      </c>
      <c r="F17" s="124">
        <v>5.6</v>
      </c>
      <c r="I17" s="126"/>
      <c r="J17" s="126"/>
    </row>
    <row r="18" spans="2:10">
      <c r="B18" s="239"/>
      <c r="C18" s="222"/>
      <c r="D18" s="222"/>
      <c r="E18" s="222"/>
      <c r="F18" s="223"/>
      <c r="I18" s="126"/>
      <c r="J18" s="126"/>
    </row>
    <row r="19" spans="2:10">
      <c r="B19" s="239"/>
      <c r="C19" s="222"/>
      <c r="D19" s="223"/>
      <c r="E19" s="125">
        <f t="shared" ref="E19:F19" si="1">SUM(E7:E18)</f>
        <v>30.049999999999997</v>
      </c>
      <c r="F19" s="125">
        <f t="shared" si="1"/>
        <v>50.56</v>
      </c>
      <c r="I19" s="126"/>
      <c r="J19" s="126"/>
    </row>
    <row r="20" spans="2:10">
      <c r="E20" s="126"/>
      <c r="F20" s="126"/>
      <c r="I20" s="126"/>
      <c r="J20" s="126"/>
    </row>
    <row r="21" spans="2:10" ht="15.75" customHeight="1">
      <c r="E21" s="126"/>
      <c r="F21" s="126"/>
      <c r="I21" s="126"/>
      <c r="J21" s="126"/>
    </row>
    <row r="22" spans="2:10" ht="15.75" customHeight="1">
      <c r="E22" s="126"/>
      <c r="F22" s="126"/>
      <c r="I22" s="126"/>
      <c r="J22" s="126"/>
    </row>
    <row r="23" spans="2:10" ht="15.75" customHeight="1">
      <c r="B23" s="127" t="s">
        <v>265</v>
      </c>
      <c r="E23" s="126"/>
      <c r="F23" s="126"/>
      <c r="I23" s="126"/>
      <c r="J23" s="126"/>
    </row>
    <row r="24" spans="2:10" ht="15.75" customHeight="1">
      <c r="E24" s="126"/>
      <c r="F24" s="126"/>
      <c r="I24" s="126"/>
      <c r="J24" s="126"/>
    </row>
    <row r="25" spans="2:10" ht="15.75" customHeight="1">
      <c r="E25" s="126"/>
      <c r="F25" s="126"/>
      <c r="I25" s="126"/>
      <c r="J25" s="126"/>
    </row>
    <row r="26" spans="2:10" ht="15.75" customHeight="1">
      <c r="E26" s="126"/>
      <c r="F26" s="126"/>
      <c r="I26" s="126"/>
      <c r="J26" s="126"/>
    </row>
    <row r="27" spans="2:10" ht="15.75" customHeight="1">
      <c r="E27" s="126"/>
      <c r="F27" s="126"/>
      <c r="I27" s="126"/>
      <c r="J27" s="126"/>
    </row>
    <row r="28" spans="2:10" ht="15.75" customHeight="1">
      <c r="E28" s="126"/>
      <c r="F28" s="126"/>
      <c r="I28" s="126"/>
      <c r="J28" s="126"/>
    </row>
    <row r="29" spans="2:10" ht="15.75" customHeight="1">
      <c r="E29" s="126"/>
      <c r="F29" s="126"/>
      <c r="I29" s="126"/>
      <c r="J29" s="126"/>
    </row>
    <row r="30" spans="2:10" ht="15.75" customHeight="1">
      <c r="E30" s="126"/>
      <c r="F30" s="126"/>
      <c r="I30" s="126"/>
      <c r="J30" s="126"/>
    </row>
    <row r="31" spans="2:10" ht="15.75" customHeight="1">
      <c r="E31" s="126"/>
      <c r="F31" s="126"/>
      <c r="I31" s="126"/>
      <c r="J31" s="126"/>
    </row>
    <row r="32" spans="2:10" ht="15.75" customHeight="1">
      <c r="E32" s="126"/>
      <c r="F32" s="126"/>
      <c r="I32" s="126"/>
      <c r="J32" s="126"/>
    </row>
    <row r="33" spans="5:10" ht="15.75" customHeight="1">
      <c r="E33" s="126"/>
      <c r="F33" s="126"/>
      <c r="I33" s="126"/>
      <c r="J33" s="126"/>
    </row>
    <row r="34" spans="5:10" ht="15.75" customHeight="1">
      <c r="E34" s="126"/>
      <c r="F34" s="126"/>
      <c r="I34" s="126"/>
      <c r="J34" s="126"/>
    </row>
    <row r="35" spans="5:10" ht="15.75" customHeight="1">
      <c r="E35" s="119"/>
      <c r="F35" s="119"/>
      <c r="I35" s="126"/>
      <c r="J35" s="126"/>
    </row>
    <row r="36" spans="5:10" ht="15.75" customHeight="1">
      <c r="E36" s="119"/>
      <c r="F36" s="119"/>
    </row>
    <row r="37" spans="5:10" ht="15.75" customHeight="1">
      <c r="E37" s="119"/>
      <c r="F37" s="119"/>
    </row>
    <row r="38" spans="5:10" ht="15.75" customHeight="1">
      <c r="E38" s="119"/>
      <c r="F38" s="119"/>
    </row>
    <row r="39" spans="5:10" ht="15.75" customHeight="1">
      <c r="E39" s="119"/>
      <c r="F39" s="119"/>
    </row>
    <row r="40" spans="5:10" ht="15.75" customHeight="1">
      <c r="E40" s="119"/>
      <c r="F40" s="119"/>
    </row>
    <row r="41" spans="5:10" ht="15.75" customHeight="1">
      <c r="E41" s="119"/>
      <c r="F41" s="119"/>
    </row>
    <row r="42" spans="5:10" ht="15.75" customHeight="1">
      <c r="E42" s="119"/>
      <c r="F42" s="119"/>
    </row>
    <row r="43" spans="5:10" ht="15.75" customHeight="1">
      <c r="E43" s="119"/>
      <c r="F43" s="119"/>
    </row>
    <row r="44" spans="5:10" ht="15.75" customHeight="1">
      <c r="E44" s="119"/>
      <c r="F44" s="119"/>
    </row>
    <row r="45" spans="5:10" ht="15.75" customHeight="1">
      <c r="E45" s="119"/>
      <c r="F45" s="119"/>
    </row>
    <row r="46" spans="5:10" ht="15.75" customHeight="1">
      <c r="E46" s="119"/>
      <c r="F46" s="119"/>
    </row>
    <row r="47" spans="5:10" ht="15.75" customHeight="1">
      <c r="E47" s="119"/>
      <c r="F47" s="119"/>
    </row>
    <row r="48" spans="5:10" ht="15.75" customHeight="1">
      <c r="E48" s="119"/>
      <c r="F48" s="119"/>
    </row>
    <row r="49" spans="5:6" ht="15.75" customHeight="1">
      <c r="E49" s="119"/>
      <c r="F49" s="119"/>
    </row>
    <row r="50" spans="5:6" ht="15.75" customHeight="1">
      <c r="E50" s="119"/>
      <c r="F50" s="119"/>
    </row>
    <row r="51" spans="5:6" ht="15.75" customHeight="1">
      <c r="E51" s="119"/>
      <c r="F51" s="119"/>
    </row>
    <row r="52" spans="5:6" ht="15.75" customHeight="1">
      <c r="E52" s="119"/>
      <c r="F52" s="119"/>
    </row>
    <row r="53" spans="5:6" ht="15.75" customHeight="1">
      <c r="E53" s="119"/>
      <c r="F53" s="119"/>
    </row>
    <row r="54" spans="5:6" ht="15.75" customHeight="1">
      <c r="E54" s="119"/>
      <c r="F54" s="119"/>
    </row>
    <row r="55" spans="5:6" ht="15.75" customHeight="1">
      <c r="E55" s="119"/>
      <c r="F55" s="119"/>
    </row>
    <row r="56" spans="5:6" ht="15.75" customHeight="1">
      <c r="E56" s="119"/>
      <c r="F56" s="119"/>
    </row>
    <row r="57" spans="5:6" ht="15.75" customHeight="1">
      <c r="E57" s="119"/>
      <c r="F57" s="119"/>
    </row>
    <row r="58" spans="5:6" ht="15.75" customHeight="1">
      <c r="E58" s="119"/>
      <c r="F58" s="119"/>
    </row>
    <row r="59" spans="5:6" ht="15.75" customHeight="1">
      <c r="E59" s="119"/>
      <c r="F59" s="119"/>
    </row>
    <row r="60" spans="5:6" ht="15.75" customHeight="1">
      <c r="E60" s="119"/>
      <c r="F60" s="119"/>
    </row>
    <row r="61" spans="5:6" ht="15.75" customHeight="1">
      <c r="E61" s="119"/>
      <c r="F61" s="119"/>
    </row>
    <row r="62" spans="5:6" ht="15.75" customHeight="1">
      <c r="E62" s="119"/>
      <c r="F62" s="119"/>
    </row>
    <row r="63" spans="5:6" ht="15.75" customHeight="1">
      <c r="E63" s="119"/>
      <c r="F63" s="119"/>
    </row>
    <row r="64" spans="5:6" ht="15.75" customHeight="1">
      <c r="E64" s="119"/>
      <c r="F64" s="119"/>
    </row>
    <row r="65" spans="5:6" ht="15.75" customHeight="1">
      <c r="E65" s="119"/>
      <c r="F65" s="119"/>
    </row>
    <row r="66" spans="5:6" ht="15.75" customHeight="1">
      <c r="E66" s="119"/>
      <c r="F66" s="119"/>
    </row>
    <row r="67" spans="5:6" ht="15.75" customHeight="1">
      <c r="E67" s="119"/>
      <c r="F67" s="119"/>
    </row>
    <row r="68" spans="5:6" ht="15.75" customHeight="1">
      <c r="E68" s="119"/>
      <c r="F68" s="119"/>
    </row>
    <row r="69" spans="5:6" ht="15.75" customHeight="1">
      <c r="E69" s="119"/>
      <c r="F69" s="119"/>
    </row>
    <row r="70" spans="5:6" ht="15.75" customHeight="1">
      <c r="E70" s="119"/>
      <c r="F70" s="119"/>
    </row>
    <row r="71" spans="5:6" ht="15.75" customHeight="1">
      <c r="E71" s="119"/>
      <c r="F71" s="119"/>
    </row>
    <row r="72" spans="5:6" ht="15.75" customHeight="1">
      <c r="E72" s="119"/>
      <c r="F72" s="119"/>
    </row>
    <row r="73" spans="5:6" ht="15.75" customHeight="1">
      <c r="E73" s="119"/>
      <c r="F73" s="119"/>
    </row>
    <row r="74" spans="5:6" ht="15.75" customHeight="1">
      <c r="E74" s="119"/>
      <c r="F74" s="119"/>
    </row>
    <row r="75" spans="5:6" ht="15.75" customHeight="1">
      <c r="E75" s="119"/>
      <c r="F75" s="119"/>
    </row>
    <row r="76" spans="5:6" ht="15.75" customHeight="1">
      <c r="E76" s="119"/>
      <c r="F76" s="119"/>
    </row>
    <row r="77" spans="5:6" ht="15.75" customHeight="1">
      <c r="E77" s="119"/>
      <c r="F77" s="119"/>
    </row>
    <row r="78" spans="5:6" ht="15.75" customHeight="1">
      <c r="E78" s="119"/>
      <c r="F78" s="119"/>
    </row>
    <row r="79" spans="5:6" ht="15.75" customHeight="1">
      <c r="E79" s="119"/>
      <c r="F79" s="119"/>
    </row>
    <row r="80" spans="5:6" ht="15.75" customHeight="1">
      <c r="E80" s="119"/>
      <c r="F80" s="119"/>
    </row>
    <row r="81" spans="5:6" ht="15.75" customHeight="1">
      <c r="E81" s="119"/>
      <c r="F81" s="119"/>
    </row>
    <row r="82" spans="5:6" ht="15.75" customHeight="1">
      <c r="E82" s="119"/>
      <c r="F82" s="119"/>
    </row>
    <row r="83" spans="5:6" ht="15.75" customHeight="1">
      <c r="E83" s="119"/>
      <c r="F83" s="119"/>
    </row>
    <row r="84" spans="5:6" ht="15.75" customHeight="1">
      <c r="E84" s="119"/>
      <c r="F84" s="119"/>
    </row>
    <row r="85" spans="5:6" ht="15.75" customHeight="1">
      <c r="E85" s="119"/>
      <c r="F85" s="119"/>
    </row>
    <row r="86" spans="5:6" ht="15.75" customHeight="1">
      <c r="E86" s="119"/>
      <c r="F86" s="119"/>
    </row>
    <row r="87" spans="5:6" ht="15.75" customHeight="1">
      <c r="E87" s="119"/>
      <c r="F87" s="119"/>
    </row>
    <row r="88" spans="5:6" ht="15.75" customHeight="1">
      <c r="E88" s="119"/>
      <c r="F88" s="119"/>
    </row>
    <row r="89" spans="5:6" ht="15.75" customHeight="1">
      <c r="E89" s="119"/>
      <c r="F89" s="119"/>
    </row>
    <row r="90" spans="5:6" ht="15.75" customHeight="1">
      <c r="E90" s="119"/>
      <c r="F90" s="119"/>
    </row>
    <row r="91" spans="5:6" ht="15.75" customHeight="1">
      <c r="E91" s="119"/>
      <c r="F91" s="119"/>
    </row>
    <row r="92" spans="5:6" ht="15.75" customHeight="1">
      <c r="E92" s="119"/>
      <c r="F92" s="119"/>
    </row>
    <row r="93" spans="5:6" ht="15.75" customHeight="1">
      <c r="E93" s="119"/>
      <c r="F93" s="119"/>
    </row>
    <row r="94" spans="5:6" ht="15.75" customHeight="1">
      <c r="E94" s="119"/>
      <c r="F94" s="119"/>
    </row>
    <row r="95" spans="5:6" ht="15.75" customHeight="1">
      <c r="E95" s="119"/>
      <c r="F95" s="119"/>
    </row>
    <row r="96" spans="5:6" ht="15.75" customHeight="1">
      <c r="E96" s="119"/>
      <c r="F96" s="119"/>
    </row>
    <row r="97" spans="5:6" ht="15.75" customHeight="1">
      <c r="E97" s="119"/>
      <c r="F97" s="119"/>
    </row>
    <row r="98" spans="5:6" ht="15.75" customHeight="1">
      <c r="E98" s="119"/>
      <c r="F98" s="119"/>
    </row>
    <row r="99" spans="5:6" ht="15.75" customHeight="1">
      <c r="E99" s="119"/>
      <c r="F99" s="119"/>
    </row>
    <row r="100" spans="5:6" ht="15.75" customHeight="1">
      <c r="E100" s="119"/>
      <c r="F100" s="119"/>
    </row>
    <row r="101" spans="5:6" ht="15.75" customHeight="1">
      <c r="E101" s="119"/>
      <c r="F101" s="119"/>
    </row>
    <row r="102" spans="5:6" ht="15.75" customHeight="1">
      <c r="E102" s="119"/>
      <c r="F102" s="119"/>
    </row>
    <row r="103" spans="5:6" ht="15.75" customHeight="1">
      <c r="E103" s="119"/>
      <c r="F103" s="119"/>
    </row>
    <row r="104" spans="5:6" ht="15.75" customHeight="1">
      <c r="E104" s="119"/>
      <c r="F104" s="119"/>
    </row>
    <row r="105" spans="5:6" ht="15.75" customHeight="1">
      <c r="E105" s="119"/>
      <c r="F105" s="119"/>
    </row>
    <row r="106" spans="5:6" ht="15.75" customHeight="1">
      <c r="E106" s="119"/>
      <c r="F106" s="119"/>
    </row>
    <row r="107" spans="5:6" ht="15.75" customHeight="1">
      <c r="E107" s="119"/>
      <c r="F107" s="119"/>
    </row>
    <row r="108" spans="5:6" ht="15.75" customHeight="1">
      <c r="E108" s="119"/>
      <c r="F108" s="119"/>
    </row>
    <row r="109" spans="5:6" ht="15.75" customHeight="1">
      <c r="E109" s="119"/>
      <c r="F109" s="119"/>
    </row>
    <row r="110" spans="5:6" ht="15.75" customHeight="1">
      <c r="E110" s="119"/>
      <c r="F110" s="119"/>
    </row>
    <row r="111" spans="5:6" ht="15.75" customHeight="1">
      <c r="E111" s="119"/>
      <c r="F111" s="119"/>
    </row>
    <row r="112" spans="5:6" ht="15.75" customHeight="1">
      <c r="E112" s="119"/>
      <c r="F112" s="119"/>
    </row>
    <row r="113" spans="5:6" ht="15.75" customHeight="1">
      <c r="E113" s="119"/>
      <c r="F113" s="119"/>
    </row>
    <row r="114" spans="5:6" ht="15.75" customHeight="1">
      <c r="E114" s="119"/>
      <c r="F114" s="119"/>
    </row>
    <row r="115" spans="5:6" ht="15.75" customHeight="1">
      <c r="E115" s="119"/>
      <c r="F115" s="119"/>
    </row>
    <row r="116" spans="5:6" ht="15.75" customHeight="1">
      <c r="E116" s="119"/>
      <c r="F116" s="119"/>
    </row>
    <row r="117" spans="5:6" ht="15.75" customHeight="1">
      <c r="E117" s="119"/>
      <c r="F117" s="119"/>
    </row>
    <row r="118" spans="5:6" ht="15.75" customHeight="1">
      <c r="E118" s="119"/>
      <c r="F118" s="119"/>
    </row>
    <row r="119" spans="5:6" ht="15.75" customHeight="1">
      <c r="E119" s="119"/>
      <c r="F119" s="119"/>
    </row>
    <row r="120" spans="5:6" ht="15.75" customHeight="1">
      <c r="E120" s="119"/>
      <c r="F120" s="119"/>
    </row>
    <row r="121" spans="5:6" ht="15.75" customHeight="1">
      <c r="E121" s="119"/>
      <c r="F121" s="119"/>
    </row>
    <row r="122" spans="5:6" ht="15.75" customHeight="1">
      <c r="E122" s="119"/>
      <c r="F122" s="119"/>
    </row>
    <row r="123" spans="5:6" ht="15.75" customHeight="1">
      <c r="E123" s="119"/>
      <c r="F123" s="119"/>
    </row>
    <row r="124" spans="5:6" ht="15.75" customHeight="1">
      <c r="E124" s="119"/>
      <c r="F124" s="119"/>
    </row>
    <row r="125" spans="5:6" ht="15.75" customHeight="1">
      <c r="E125" s="119"/>
      <c r="F125" s="119"/>
    </row>
    <row r="126" spans="5:6" ht="15.75" customHeight="1">
      <c r="E126" s="119"/>
      <c r="F126" s="119"/>
    </row>
    <row r="127" spans="5:6" ht="15.75" customHeight="1">
      <c r="E127" s="119"/>
      <c r="F127" s="119"/>
    </row>
    <row r="128" spans="5:6" ht="15.75" customHeight="1">
      <c r="E128" s="119"/>
      <c r="F128" s="119"/>
    </row>
    <row r="129" spans="5:6" ht="15.75" customHeight="1">
      <c r="E129" s="119"/>
      <c r="F129" s="119"/>
    </row>
    <row r="130" spans="5:6" ht="15.75" customHeight="1">
      <c r="E130" s="119"/>
      <c r="F130" s="119"/>
    </row>
    <row r="131" spans="5:6" ht="15.75" customHeight="1">
      <c r="E131" s="119"/>
      <c r="F131" s="119"/>
    </row>
    <row r="132" spans="5:6" ht="15.75" customHeight="1">
      <c r="E132" s="119"/>
      <c r="F132" s="119"/>
    </row>
    <row r="133" spans="5:6" ht="15.75" customHeight="1">
      <c r="E133" s="119"/>
      <c r="F133" s="119"/>
    </row>
    <row r="134" spans="5:6" ht="15.75" customHeight="1">
      <c r="E134" s="119"/>
      <c r="F134" s="119"/>
    </row>
    <row r="135" spans="5:6" ht="15.75" customHeight="1">
      <c r="E135" s="119"/>
      <c r="F135" s="119"/>
    </row>
    <row r="136" spans="5:6" ht="15.75" customHeight="1">
      <c r="E136" s="119"/>
      <c r="F136" s="119"/>
    </row>
    <row r="137" spans="5:6" ht="15.75" customHeight="1">
      <c r="E137" s="119"/>
      <c r="F137" s="119"/>
    </row>
    <row r="138" spans="5:6" ht="15.75" customHeight="1">
      <c r="E138" s="119"/>
      <c r="F138" s="119"/>
    </row>
    <row r="139" spans="5:6" ht="15.75" customHeight="1">
      <c r="E139" s="119"/>
      <c r="F139" s="119"/>
    </row>
    <row r="140" spans="5:6" ht="15.75" customHeight="1">
      <c r="E140" s="119"/>
      <c r="F140" s="119"/>
    </row>
    <row r="141" spans="5:6" ht="15.75" customHeight="1">
      <c r="E141" s="119"/>
      <c r="F141" s="119"/>
    </row>
    <row r="142" spans="5:6" ht="15.75" customHeight="1">
      <c r="E142" s="119"/>
      <c r="F142" s="119"/>
    </row>
    <row r="143" spans="5:6" ht="15.75" customHeight="1">
      <c r="E143" s="119"/>
      <c r="F143" s="119"/>
    </row>
    <row r="144" spans="5:6" ht="15.75" customHeight="1">
      <c r="E144" s="119"/>
      <c r="F144" s="119"/>
    </row>
    <row r="145" spans="5:6" ht="15.75" customHeight="1">
      <c r="E145" s="119"/>
      <c r="F145" s="119"/>
    </row>
    <row r="146" spans="5:6" ht="15.75" customHeight="1">
      <c r="E146" s="119"/>
      <c r="F146" s="119"/>
    </row>
    <row r="147" spans="5:6" ht="15.75" customHeight="1">
      <c r="E147" s="119"/>
      <c r="F147" s="119"/>
    </row>
    <row r="148" spans="5:6" ht="15.75" customHeight="1">
      <c r="E148" s="119"/>
      <c r="F148" s="119"/>
    </row>
    <row r="149" spans="5:6" ht="15.75" customHeight="1">
      <c r="E149" s="119"/>
      <c r="F149" s="119"/>
    </row>
    <row r="150" spans="5:6" ht="15.75" customHeight="1">
      <c r="E150" s="119"/>
      <c r="F150" s="119"/>
    </row>
    <row r="151" spans="5:6" ht="15.75" customHeight="1">
      <c r="E151" s="119"/>
      <c r="F151" s="119"/>
    </row>
    <row r="152" spans="5:6" ht="15.75" customHeight="1">
      <c r="E152" s="119"/>
      <c r="F152" s="119"/>
    </row>
    <row r="153" spans="5:6" ht="15.75" customHeight="1">
      <c r="E153" s="119"/>
      <c r="F153" s="119"/>
    </row>
    <row r="154" spans="5:6" ht="15.75" customHeight="1">
      <c r="E154" s="119"/>
      <c r="F154" s="119"/>
    </row>
    <row r="155" spans="5:6" ht="15.75" customHeight="1">
      <c r="E155" s="119"/>
      <c r="F155" s="119"/>
    </row>
    <row r="156" spans="5:6" ht="15.75" customHeight="1">
      <c r="E156" s="119"/>
      <c r="F156" s="119"/>
    </row>
    <row r="157" spans="5:6" ht="15.75" customHeight="1">
      <c r="E157" s="119"/>
      <c r="F157" s="119"/>
    </row>
    <row r="158" spans="5:6" ht="15.75" customHeight="1">
      <c r="E158" s="119"/>
      <c r="F158" s="119"/>
    </row>
    <row r="159" spans="5:6" ht="15.75" customHeight="1">
      <c r="E159" s="119"/>
      <c r="F159" s="119"/>
    </row>
    <row r="160" spans="5:6" ht="15.75" customHeight="1">
      <c r="E160" s="119"/>
      <c r="F160" s="119"/>
    </row>
    <row r="161" spans="5:6" ht="15.75" customHeight="1">
      <c r="E161" s="119"/>
      <c r="F161" s="119"/>
    </row>
    <row r="162" spans="5:6" ht="15.75" customHeight="1">
      <c r="E162" s="119"/>
      <c r="F162" s="119"/>
    </row>
    <row r="163" spans="5:6" ht="15.75" customHeight="1">
      <c r="E163" s="119"/>
      <c r="F163" s="119"/>
    </row>
    <row r="164" spans="5:6" ht="15.75" customHeight="1">
      <c r="E164" s="119"/>
      <c r="F164" s="119"/>
    </row>
    <row r="165" spans="5:6" ht="15.75" customHeight="1">
      <c r="E165" s="119"/>
      <c r="F165" s="119"/>
    </row>
    <row r="166" spans="5:6" ht="15.75" customHeight="1">
      <c r="E166" s="119"/>
      <c r="F166" s="119"/>
    </row>
    <row r="167" spans="5:6" ht="15.75" customHeight="1">
      <c r="E167" s="119"/>
      <c r="F167" s="119"/>
    </row>
    <row r="168" spans="5:6" ht="15.75" customHeight="1">
      <c r="E168" s="119"/>
      <c r="F168" s="119"/>
    </row>
    <row r="169" spans="5:6" ht="15.75" customHeight="1">
      <c r="E169" s="119"/>
      <c r="F169" s="119"/>
    </row>
    <row r="170" spans="5:6" ht="15.75" customHeight="1">
      <c r="E170" s="119"/>
      <c r="F170" s="119"/>
    </row>
    <row r="171" spans="5:6" ht="15.75" customHeight="1">
      <c r="E171" s="119"/>
      <c r="F171" s="119"/>
    </row>
    <row r="172" spans="5:6" ht="15.75" customHeight="1">
      <c r="E172" s="119"/>
      <c r="F172" s="119"/>
    </row>
    <row r="173" spans="5:6" ht="15.75" customHeight="1">
      <c r="E173" s="119"/>
      <c r="F173" s="119"/>
    </row>
    <row r="174" spans="5:6" ht="15.75" customHeight="1">
      <c r="E174" s="119"/>
      <c r="F174" s="119"/>
    </row>
    <row r="175" spans="5:6" ht="15.75" customHeight="1">
      <c r="E175" s="119"/>
      <c r="F175" s="119"/>
    </row>
    <row r="176" spans="5:6" ht="15.75" customHeight="1">
      <c r="E176" s="119"/>
      <c r="F176" s="119"/>
    </row>
    <row r="177" spans="5:6" ht="15.75" customHeight="1">
      <c r="E177" s="119"/>
      <c r="F177" s="119"/>
    </row>
    <row r="178" spans="5:6" ht="15.75" customHeight="1">
      <c r="E178" s="119"/>
      <c r="F178" s="119"/>
    </row>
    <row r="179" spans="5:6" ht="15.75" customHeight="1">
      <c r="E179" s="119"/>
      <c r="F179" s="119"/>
    </row>
    <row r="180" spans="5:6" ht="15.75" customHeight="1">
      <c r="E180" s="119"/>
      <c r="F180" s="119"/>
    </row>
    <row r="181" spans="5:6" ht="15.75" customHeight="1">
      <c r="E181" s="119"/>
      <c r="F181" s="119"/>
    </row>
    <row r="182" spans="5:6" ht="15.75" customHeight="1">
      <c r="E182" s="119"/>
      <c r="F182" s="119"/>
    </row>
    <row r="183" spans="5:6" ht="15.75" customHeight="1">
      <c r="E183" s="119"/>
      <c r="F183" s="119"/>
    </row>
    <row r="184" spans="5:6" ht="15.75" customHeight="1">
      <c r="E184" s="119"/>
      <c r="F184" s="119"/>
    </row>
    <row r="185" spans="5:6" ht="15.75" customHeight="1">
      <c r="E185" s="119"/>
      <c r="F185" s="119"/>
    </row>
    <row r="186" spans="5:6" ht="15.75" customHeight="1">
      <c r="E186" s="119"/>
      <c r="F186" s="119"/>
    </row>
    <row r="187" spans="5:6" ht="15.75" customHeight="1">
      <c r="E187" s="119"/>
      <c r="F187" s="119"/>
    </row>
    <row r="188" spans="5:6" ht="15.75" customHeight="1">
      <c r="E188" s="119"/>
      <c r="F188" s="119"/>
    </row>
    <row r="189" spans="5:6" ht="15.75" customHeight="1">
      <c r="E189" s="119"/>
      <c r="F189" s="119"/>
    </row>
    <row r="190" spans="5:6" ht="15.75" customHeight="1">
      <c r="E190" s="119"/>
      <c r="F190" s="119"/>
    </row>
    <row r="191" spans="5:6" ht="15.75" customHeight="1">
      <c r="E191" s="119"/>
      <c r="F191" s="119"/>
    </row>
    <row r="192" spans="5:6" ht="15.75" customHeight="1">
      <c r="E192" s="119"/>
      <c r="F192" s="119"/>
    </row>
    <row r="193" spans="5:6" ht="15.75" customHeight="1">
      <c r="E193" s="119"/>
      <c r="F193" s="119"/>
    </row>
    <row r="194" spans="5:6" ht="15.75" customHeight="1">
      <c r="E194" s="119"/>
      <c r="F194" s="119"/>
    </row>
    <row r="195" spans="5:6" ht="15.75" customHeight="1">
      <c r="E195" s="119"/>
      <c r="F195" s="119"/>
    </row>
    <row r="196" spans="5:6" ht="15.75" customHeight="1">
      <c r="E196" s="119"/>
      <c r="F196" s="119"/>
    </row>
    <row r="197" spans="5:6" ht="15.75" customHeight="1">
      <c r="E197" s="119"/>
      <c r="F197" s="119"/>
    </row>
    <row r="198" spans="5:6" ht="15.75" customHeight="1">
      <c r="E198" s="119"/>
      <c r="F198" s="119"/>
    </row>
    <row r="199" spans="5:6" ht="15.75" customHeight="1">
      <c r="E199" s="119"/>
      <c r="F199" s="119"/>
    </row>
    <row r="200" spans="5:6" ht="15.75" customHeight="1">
      <c r="E200" s="119"/>
      <c r="F200" s="119"/>
    </row>
    <row r="201" spans="5:6" ht="15.75" customHeight="1">
      <c r="E201" s="119"/>
      <c r="F201" s="119"/>
    </row>
    <row r="202" spans="5:6" ht="15.75" customHeight="1">
      <c r="E202" s="119"/>
      <c r="F202" s="119"/>
    </row>
    <row r="203" spans="5:6" ht="15.75" customHeight="1">
      <c r="E203" s="119"/>
      <c r="F203" s="119"/>
    </row>
    <row r="204" spans="5:6" ht="15.75" customHeight="1">
      <c r="E204" s="119"/>
      <c r="F204" s="119"/>
    </row>
    <row r="205" spans="5:6" ht="15.75" customHeight="1">
      <c r="E205" s="119"/>
      <c r="F205" s="119"/>
    </row>
    <row r="206" spans="5:6" ht="15.75" customHeight="1">
      <c r="E206" s="119"/>
      <c r="F206" s="119"/>
    </row>
    <row r="207" spans="5:6" ht="15.75" customHeight="1">
      <c r="E207" s="119"/>
      <c r="F207" s="119"/>
    </row>
    <row r="208" spans="5:6" ht="15.75" customHeight="1">
      <c r="E208" s="119"/>
      <c r="F208" s="119"/>
    </row>
    <row r="209" spans="5:6" ht="15.75" customHeight="1">
      <c r="E209" s="119"/>
      <c r="F209" s="119"/>
    </row>
    <row r="210" spans="5:6" ht="15.75" customHeight="1">
      <c r="E210" s="119"/>
      <c r="F210" s="119"/>
    </row>
    <row r="211" spans="5:6" ht="15.75" customHeight="1">
      <c r="E211" s="119"/>
      <c r="F211" s="119"/>
    </row>
    <row r="212" spans="5:6" ht="15.75" customHeight="1">
      <c r="E212" s="119"/>
      <c r="F212" s="119"/>
    </row>
    <row r="213" spans="5:6" ht="15.75" customHeight="1">
      <c r="E213" s="119"/>
      <c r="F213" s="119"/>
    </row>
    <row r="214" spans="5:6" ht="15.75" customHeight="1">
      <c r="E214" s="119"/>
      <c r="F214" s="119"/>
    </row>
    <row r="215" spans="5:6" ht="15.75" customHeight="1">
      <c r="E215" s="119"/>
      <c r="F215" s="119"/>
    </row>
    <row r="216" spans="5:6" ht="15.75" customHeight="1">
      <c r="E216" s="119"/>
      <c r="F216" s="119"/>
    </row>
    <row r="217" spans="5:6" ht="15.75" customHeight="1">
      <c r="E217" s="119"/>
      <c r="F217" s="119"/>
    </row>
    <row r="218" spans="5:6" ht="15.75" customHeight="1">
      <c r="E218" s="119"/>
      <c r="F218" s="119"/>
    </row>
    <row r="219" spans="5:6" ht="15.75" customHeight="1">
      <c r="E219" s="119"/>
      <c r="F219" s="119"/>
    </row>
    <row r="220" spans="5:6" ht="15.75" customHeight="1">
      <c r="E220" s="119"/>
      <c r="F220" s="119"/>
    </row>
    <row r="221" spans="5:6" ht="15.75" customHeight="1">
      <c r="E221" s="119"/>
      <c r="F221" s="119"/>
    </row>
    <row r="222" spans="5:6" ht="15.75" customHeight="1">
      <c r="E222" s="119"/>
      <c r="F222" s="119"/>
    </row>
    <row r="223" spans="5:6" ht="15.75" customHeight="1">
      <c r="E223" s="119"/>
      <c r="F223" s="119"/>
    </row>
    <row r="224" spans="5:6" ht="15.75" customHeight="1">
      <c r="E224" s="119"/>
      <c r="F224" s="119"/>
    </row>
    <row r="225" spans="5:6" ht="15.75" customHeight="1">
      <c r="E225" s="119"/>
      <c r="F225" s="119"/>
    </row>
    <row r="226" spans="5:6" ht="15.75" customHeight="1">
      <c r="E226" s="119"/>
      <c r="F226" s="119"/>
    </row>
    <row r="227" spans="5:6" ht="15.75" customHeight="1">
      <c r="E227" s="119"/>
      <c r="F227" s="119"/>
    </row>
    <row r="228" spans="5:6" ht="15.75" customHeight="1">
      <c r="E228" s="119"/>
      <c r="F228" s="119"/>
    </row>
    <row r="229" spans="5:6" ht="15.75" customHeight="1">
      <c r="E229" s="119"/>
      <c r="F229" s="119"/>
    </row>
    <row r="230" spans="5:6" ht="15.75" customHeight="1">
      <c r="E230" s="119"/>
      <c r="F230" s="119"/>
    </row>
    <row r="231" spans="5:6" ht="15.75" customHeight="1">
      <c r="E231" s="119"/>
      <c r="F231" s="119"/>
    </row>
    <row r="232" spans="5:6" ht="15.75" customHeight="1">
      <c r="E232" s="119"/>
      <c r="F232" s="119"/>
    </row>
    <row r="233" spans="5:6" ht="15.75" customHeight="1">
      <c r="E233" s="119"/>
      <c r="F233" s="119"/>
    </row>
    <row r="234" spans="5:6" ht="15.75" customHeight="1">
      <c r="E234" s="119"/>
      <c r="F234" s="119"/>
    </row>
    <row r="235" spans="5:6" ht="15.75" customHeight="1">
      <c r="E235" s="119"/>
      <c r="F235" s="119"/>
    </row>
    <row r="236" spans="5:6" ht="15.75" customHeight="1">
      <c r="E236" s="119"/>
      <c r="F236" s="119"/>
    </row>
    <row r="237" spans="5:6" ht="15.75" customHeight="1">
      <c r="E237" s="119"/>
      <c r="F237" s="119"/>
    </row>
    <row r="238" spans="5:6" ht="15.75" customHeight="1">
      <c r="E238" s="119"/>
      <c r="F238" s="119"/>
    </row>
    <row r="239" spans="5:6" ht="15.75" customHeight="1">
      <c r="E239" s="119"/>
      <c r="F239" s="119"/>
    </row>
    <row r="240" spans="5:6" ht="15.75" customHeight="1">
      <c r="E240" s="119"/>
      <c r="F240" s="119"/>
    </row>
    <row r="241" spans="5:6" ht="15.75" customHeight="1">
      <c r="E241" s="119"/>
      <c r="F241" s="119"/>
    </row>
    <row r="242" spans="5:6" ht="15.75" customHeight="1">
      <c r="E242" s="119"/>
      <c r="F242" s="119"/>
    </row>
    <row r="243" spans="5:6" ht="15.75" customHeight="1">
      <c r="E243" s="119"/>
      <c r="F243" s="119"/>
    </row>
    <row r="244" spans="5:6" ht="15.75" customHeight="1">
      <c r="E244" s="119"/>
      <c r="F244" s="119"/>
    </row>
    <row r="245" spans="5:6" ht="15.75" customHeight="1">
      <c r="E245" s="119"/>
      <c r="F245" s="119"/>
    </row>
    <row r="246" spans="5:6" ht="15.75" customHeight="1">
      <c r="E246" s="119"/>
      <c r="F246" s="119"/>
    </row>
    <row r="247" spans="5:6" ht="15.75" customHeight="1">
      <c r="E247" s="119"/>
      <c r="F247" s="119"/>
    </row>
    <row r="248" spans="5:6" ht="15.75" customHeight="1">
      <c r="E248" s="119"/>
      <c r="F248" s="119"/>
    </row>
    <row r="249" spans="5:6" ht="15.75" customHeight="1">
      <c r="E249" s="119"/>
      <c r="F249" s="119"/>
    </row>
    <row r="250" spans="5:6" ht="15.75" customHeight="1">
      <c r="E250" s="119"/>
      <c r="F250" s="119"/>
    </row>
    <row r="251" spans="5:6" ht="15.75" customHeight="1">
      <c r="E251" s="119"/>
      <c r="F251" s="119"/>
    </row>
    <row r="252" spans="5:6" ht="15.75" customHeight="1">
      <c r="E252" s="119"/>
      <c r="F252" s="119"/>
    </row>
    <row r="253" spans="5:6" ht="15.75" customHeight="1">
      <c r="E253" s="119"/>
      <c r="F253" s="119"/>
    </row>
    <row r="254" spans="5:6" ht="15.75" customHeight="1">
      <c r="E254" s="119"/>
      <c r="F254" s="119"/>
    </row>
    <row r="255" spans="5:6" ht="15.75" customHeight="1">
      <c r="E255" s="119"/>
      <c r="F255" s="119"/>
    </row>
    <row r="256" spans="5:6" ht="15.75" customHeight="1">
      <c r="E256" s="119"/>
      <c r="F256" s="119"/>
    </row>
    <row r="257" spans="5:6" ht="15.75" customHeight="1">
      <c r="E257" s="119"/>
      <c r="F257" s="119"/>
    </row>
    <row r="258" spans="5:6" ht="15.75" customHeight="1">
      <c r="E258" s="119"/>
      <c r="F258" s="119"/>
    </row>
    <row r="259" spans="5:6" ht="15.75" customHeight="1">
      <c r="E259" s="119"/>
      <c r="F259" s="119"/>
    </row>
    <row r="260" spans="5:6" ht="15.75" customHeight="1">
      <c r="E260" s="119"/>
      <c r="F260" s="119"/>
    </row>
    <row r="261" spans="5:6" ht="15.75" customHeight="1">
      <c r="E261" s="119"/>
      <c r="F261" s="119"/>
    </row>
    <row r="262" spans="5:6" ht="15.75" customHeight="1">
      <c r="E262" s="119"/>
      <c r="F262" s="119"/>
    </row>
    <row r="263" spans="5:6" ht="15.75" customHeight="1">
      <c r="E263" s="119"/>
      <c r="F263" s="119"/>
    </row>
    <row r="264" spans="5:6" ht="15.75" customHeight="1">
      <c r="E264" s="119"/>
      <c r="F264" s="119"/>
    </row>
    <row r="265" spans="5:6" ht="15.75" customHeight="1">
      <c r="E265" s="119"/>
      <c r="F265" s="119"/>
    </row>
    <row r="266" spans="5:6" ht="15.75" customHeight="1">
      <c r="E266" s="119"/>
      <c r="F266" s="119"/>
    </row>
    <row r="267" spans="5:6" ht="15.75" customHeight="1">
      <c r="E267" s="119"/>
      <c r="F267" s="119"/>
    </row>
    <row r="268" spans="5:6" ht="15.75" customHeight="1">
      <c r="E268" s="119"/>
      <c r="F268" s="119"/>
    </row>
    <row r="269" spans="5:6" ht="15.75" customHeight="1">
      <c r="E269" s="119"/>
      <c r="F269" s="119"/>
    </row>
    <row r="270" spans="5:6" ht="15.75" customHeight="1">
      <c r="E270" s="119"/>
      <c r="F270" s="119"/>
    </row>
    <row r="271" spans="5:6" ht="15.75" customHeight="1">
      <c r="E271" s="119"/>
      <c r="F271" s="119"/>
    </row>
    <row r="272" spans="5:6" ht="15.75" customHeight="1">
      <c r="E272" s="119"/>
      <c r="F272" s="119"/>
    </row>
    <row r="273" spans="5:6" ht="15.75" customHeight="1">
      <c r="E273" s="119"/>
      <c r="F273" s="119"/>
    </row>
    <row r="274" spans="5:6" ht="15.75" customHeight="1">
      <c r="E274" s="119"/>
      <c r="F274" s="119"/>
    </row>
    <row r="275" spans="5:6" ht="15.75" customHeight="1">
      <c r="E275" s="119"/>
      <c r="F275" s="119"/>
    </row>
    <row r="276" spans="5:6" ht="15.75" customHeight="1">
      <c r="E276" s="119"/>
      <c r="F276" s="119"/>
    </row>
    <row r="277" spans="5:6" ht="15.75" customHeight="1">
      <c r="E277" s="119"/>
      <c r="F277" s="119"/>
    </row>
    <row r="278" spans="5:6" ht="15.75" customHeight="1">
      <c r="E278" s="119"/>
      <c r="F278" s="119"/>
    </row>
    <row r="279" spans="5:6" ht="15.75" customHeight="1">
      <c r="E279" s="119"/>
      <c r="F279" s="119"/>
    </row>
    <row r="280" spans="5:6" ht="15.75" customHeight="1">
      <c r="E280" s="119"/>
      <c r="F280" s="119"/>
    </row>
    <row r="281" spans="5:6" ht="15.75" customHeight="1">
      <c r="E281" s="119"/>
      <c r="F281" s="119"/>
    </row>
    <row r="282" spans="5:6" ht="15.75" customHeight="1">
      <c r="E282" s="119"/>
      <c r="F282" s="119"/>
    </row>
    <row r="283" spans="5:6" ht="15.75" customHeight="1">
      <c r="E283" s="119"/>
      <c r="F283" s="119"/>
    </row>
    <row r="284" spans="5:6" ht="15.75" customHeight="1">
      <c r="E284" s="119"/>
      <c r="F284" s="119"/>
    </row>
    <row r="285" spans="5:6" ht="15.75" customHeight="1">
      <c r="E285" s="119"/>
      <c r="F285" s="119"/>
    </row>
    <row r="286" spans="5:6" ht="15.75" customHeight="1">
      <c r="E286" s="119"/>
      <c r="F286" s="119"/>
    </row>
    <row r="287" spans="5:6" ht="15.75" customHeight="1">
      <c r="E287" s="119"/>
      <c r="F287" s="119"/>
    </row>
    <row r="288" spans="5:6" ht="15.75" customHeight="1">
      <c r="E288" s="119"/>
      <c r="F288" s="119"/>
    </row>
    <row r="289" spans="5:6" ht="15.75" customHeight="1">
      <c r="E289" s="119"/>
      <c r="F289" s="119"/>
    </row>
    <row r="290" spans="5:6" ht="15.75" customHeight="1">
      <c r="E290" s="119"/>
      <c r="F290" s="119"/>
    </row>
    <row r="291" spans="5:6" ht="15.75" customHeight="1">
      <c r="E291" s="119"/>
      <c r="F291" s="119"/>
    </row>
    <row r="292" spans="5:6" ht="15.75" customHeight="1">
      <c r="E292" s="119"/>
      <c r="F292" s="119"/>
    </row>
    <row r="293" spans="5:6" ht="15.75" customHeight="1">
      <c r="E293" s="119"/>
      <c r="F293" s="119"/>
    </row>
    <row r="294" spans="5:6" ht="15.75" customHeight="1">
      <c r="E294" s="119"/>
      <c r="F294" s="119"/>
    </row>
    <row r="295" spans="5:6" ht="15.75" customHeight="1">
      <c r="E295" s="119"/>
      <c r="F295" s="119"/>
    </row>
    <row r="296" spans="5:6" ht="15.75" customHeight="1">
      <c r="E296" s="119"/>
      <c r="F296" s="119"/>
    </row>
    <row r="297" spans="5:6" ht="15.75" customHeight="1">
      <c r="E297" s="119"/>
      <c r="F297" s="119"/>
    </row>
    <row r="298" spans="5:6" ht="15.75" customHeight="1">
      <c r="E298" s="119"/>
      <c r="F298" s="119"/>
    </row>
    <row r="299" spans="5:6" ht="15.75" customHeight="1">
      <c r="E299" s="119"/>
      <c r="F299" s="119"/>
    </row>
    <row r="300" spans="5:6" ht="15.75" customHeight="1">
      <c r="E300" s="119"/>
      <c r="F300" s="119"/>
    </row>
    <row r="301" spans="5:6" ht="15.75" customHeight="1">
      <c r="E301" s="119"/>
      <c r="F301" s="119"/>
    </row>
    <row r="302" spans="5:6" ht="15.75" customHeight="1">
      <c r="E302" s="119"/>
      <c r="F302" s="119"/>
    </row>
    <row r="303" spans="5:6" ht="15.75" customHeight="1">
      <c r="E303" s="119"/>
      <c r="F303" s="119"/>
    </row>
    <row r="304" spans="5:6" ht="15.75" customHeight="1">
      <c r="E304" s="119"/>
      <c r="F304" s="119"/>
    </row>
    <row r="305" spans="5:6" ht="15.75" customHeight="1">
      <c r="E305" s="119"/>
      <c r="F305" s="119"/>
    </row>
    <row r="306" spans="5:6" ht="15.75" customHeight="1">
      <c r="E306" s="119"/>
      <c r="F306" s="119"/>
    </row>
    <row r="307" spans="5:6" ht="15.75" customHeight="1">
      <c r="E307" s="119"/>
      <c r="F307" s="119"/>
    </row>
    <row r="308" spans="5:6" ht="15.75" customHeight="1">
      <c r="E308" s="119"/>
      <c r="F308" s="119"/>
    </row>
    <row r="309" spans="5:6" ht="15.75" customHeight="1">
      <c r="E309" s="119"/>
      <c r="F309" s="119"/>
    </row>
    <row r="310" spans="5:6" ht="15.75" customHeight="1">
      <c r="E310" s="119"/>
      <c r="F310" s="119"/>
    </row>
    <row r="311" spans="5:6" ht="15.75" customHeight="1">
      <c r="E311" s="119"/>
      <c r="F311" s="119"/>
    </row>
    <row r="312" spans="5:6" ht="15.75" customHeight="1">
      <c r="E312" s="119"/>
      <c r="F312" s="119"/>
    </row>
    <row r="313" spans="5:6" ht="15.75" customHeight="1">
      <c r="E313" s="119"/>
      <c r="F313" s="119"/>
    </row>
    <row r="314" spans="5:6" ht="15.75" customHeight="1">
      <c r="E314" s="119"/>
      <c r="F314" s="119"/>
    </row>
    <row r="315" spans="5:6" ht="15.75" customHeight="1">
      <c r="E315" s="119"/>
      <c r="F315" s="119"/>
    </row>
    <row r="316" spans="5:6" ht="15.75" customHeight="1">
      <c r="E316" s="119"/>
      <c r="F316" s="119"/>
    </row>
    <row r="317" spans="5:6" ht="15.75" customHeight="1">
      <c r="E317" s="119"/>
      <c r="F317" s="119"/>
    </row>
    <row r="318" spans="5:6" ht="15.75" customHeight="1">
      <c r="E318" s="119"/>
      <c r="F318" s="119"/>
    </row>
    <row r="319" spans="5:6" ht="15.75" customHeight="1">
      <c r="E319" s="119"/>
      <c r="F319" s="119"/>
    </row>
    <row r="320" spans="5:6" ht="15.75" customHeight="1">
      <c r="E320" s="119"/>
      <c r="F320" s="119"/>
    </row>
    <row r="321" spans="5:6" ht="15.75" customHeight="1">
      <c r="E321" s="119"/>
      <c r="F321" s="119"/>
    </row>
    <row r="322" spans="5:6" ht="15.75" customHeight="1">
      <c r="E322" s="119"/>
      <c r="F322" s="119"/>
    </row>
    <row r="323" spans="5:6" ht="15.75" customHeight="1">
      <c r="E323" s="119"/>
      <c r="F323" s="119"/>
    </row>
    <row r="324" spans="5:6" ht="15.75" customHeight="1">
      <c r="E324" s="119"/>
      <c r="F324" s="119"/>
    </row>
    <row r="325" spans="5:6" ht="15.75" customHeight="1">
      <c r="E325" s="119"/>
      <c r="F325" s="119"/>
    </row>
    <row r="326" spans="5:6" ht="15.75" customHeight="1">
      <c r="E326" s="119"/>
      <c r="F326" s="119"/>
    </row>
    <row r="327" spans="5:6" ht="15.75" customHeight="1">
      <c r="E327" s="119"/>
      <c r="F327" s="119"/>
    </row>
    <row r="328" spans="5:6" ht="15.75" customHeight="1">
      <c r="E328" s="119"/>
      <c r="F328" s="119"/>
    </row>
    <row r="329" spans="5:6" ht="15.75" customHeight="1">
      <c r="E329" s="119"/>
      <c r="F329" s="119"/>
    </row>
    <row r="330" spans="5:6" ht="15.75" customHeight="1">
      <c r="E330" s="119"/>
      <c r="F330" s="119"/>
    </row>
    <row r="331" spans="5:6" ht="15.75" customHeight="1">
      <c r="E331" s="119"/>
      <c r="F331" s="119"/>
    </row>
    <row r="332" spans="5:6" ht="15.75" customHeight="1">
      <c r="E332" s="119"/>
      <c r="F332" s="119"/>
    </row>
    <row r="333" spans="5:6" ht="15.75" customHeight="1">
      <c r="E333" s="119"/>
      <c r="F333" s="119"/>
    </row>
    <row r="334" spans="5:6" ht="15.75" customHeight="1">
      <c r="E334" s="119"/>
      <c r="F334" s="119"/>
    </row>
    <row r="335" spans="5:6" ht="15.75" customHeight="1">
      <c r="E335" s="119"/>
      <c r="F335" s="119"/>
    </row>
    <row r="336" spans="5:6" ht="15.75" customHeight="1">
      <c r="E336" s="119"/>
      <c r="F336" s="119"/>
    </row>
    <row r="337" spans="5:6" ht="15.75" customHeight="1">
      <c r="E337" s="119"/>
      <c r="F337" s="119"/>
    </row>
    <row r="338" spans="5:6" ht="15.75" customHeight="1">
      <c r="E338" s="119"/>
      <c r="F338" s="119"/>
    </row>
    <row r="339" spans="5:6" ht="15.75" customHeight="1">
      <c r="E339" s="119"/>
      <c r="F339" s="119"/>
    </row>
    <row r="340" spans="5:6" ht="15.75" customHeight="1">
      <c r="E340" s="119"/>
      <c r="F340" s="119"/>
    </row>
    <row r="341" spans="5:6" ht="15.75" customHeight="1">
      <c r="E341" s="119"/>
      <c r="F341" s="119"/>
    </row>
    <row r="342" spans="5:6" ht="15.75" customHeight="1">
      <c r="E342" s="119"/>
      <c r="F342" s="119"/>
    </row>
    <row r="343" spans="5:6" ht="15.75" customHeight="1">
      <c r="E343" s="119"/>
      <c r="F343" s="119"/>
    </row>
    <row r="344" spans="5:6" ht="15.75" customHeight="1">
      <c r="E344" s="119"/>
      <c r="F344" s="119"/>
    </row>
    <row r="345" spans="5:6" ht="15.75" customHeight="1">
      <c r="E345" s="119"/>
      <c r="F345" s="119"/>
    </row>
    <row r="346" spans="5:6" ht="15.75" customHeight="1">
      <c r="E346" s="119"/>
      <c r="F346" s="119"/>
    </row>
    <row r="347" spans="5:6" ht="15.75" customHeight="1">
      <c r="E347" s="119"/>
      <c r="F347" s="119"/>
    </row>
    <row r="348" spans="5:6" ht="15.75" customHeight="1">
      <c r="E348" s="119"/>
      <c r="F348" s="119"/>
    </row>
    <row r="349" spans="5:6" ht="15.75" customHeight="1">
      <c r="E349" s="119"/>
      <c r="F349" s="119"/>
    </row>
    <row r="350" spans="5:6" ht="15.75" customHeight="1">
      <c r="E350" s="119"/>
      <c r="F350" s="119"/>
    </row>
    <row r="351" spans="5:6" ht="15.75" customHeight="1">
      <c r="E351" s="119"/>
      <c r="F351" s="119"/>
    </row>
    <row r="352" spans="5:6" ht="15.75" customHeight="1">
      <c r="E352" s="119"/>
      <c r="F352" s="119"/>
    </row>
    <row r="353" spans="5:6" ht="15.75" customHeight="1">
      <c r="E353" s="119"/>
      <c r="F353" s="119"/>
    </row>
    <row r="354" spans="5:6" ht="15.75" customHeight="1">
      <c r="E354" s="119"/>
      <c r="F354" s="119"/>
    </row>
    <row r="355" spans="5:6" ht="15.75" customHeight="1">
      <c r="E355" s="119"/>
      <c r="F355" s="119"/>
    </row>
    <row r="356" spans="5:6" ht="15.75" customHeight="1">
      <c r="E356" s="119"/>
      <c r="F356" s="119"/>
    </row>
    <row r="357" spans="5:6" ht="15.75" customHeight="1">
      <c r="E357" s="119"/>
      <c r="F357" s="119"/>
    </row>
    <row r="358" spans="5:6" ht="15.75" customHeight="1">
      <c r="E358" s="119"/>
      <c r="F358" s="119"/>
    </row>
    <row r="359" spans="5:6" ht="15.75" customHeight="1">
      <c r="E359" s="119"/>
      <c r="F359" s="119"/>
    </row>
    <row r="360" spans="5:6" ht="15.75" customHeight="1">
      <c r="E360" s="119"/>
      <c r="F360" s="119"/>
    </row>
    <row r="361" spans="5:6" ht="15.75" customHeight="1">
      <c r="E361" s="119"/>
      <c r="F361" s="119"/>
    </row>
    <row r="362" spans="5:6" ht="15.75" customHeight="1">
      <c r="E362" s="119"/>
      <c r="F362" s="119"/>
    </row>
    <row r="363" spans="5:6" ht="15.75" customHeight="1">
      <c r="E363" s="119"/>
      <c r="F363" s="119"/>
    </row>
    <row r="364" spans="5:6" ht="15.75" customHeight="1">
      <c r="E364" s="119"/>
      <c r="F364" s="119"/>
    </row>
    <row r="365" spans="5:6" ht="15.75" customHeight="1">
      <c r="E365" s="119"/>
      <c r="F365" s="119"/>
    </row>
    <row r="366" spans="5:6" ht="15.75" customHeight="1">
      <c r="E366" s="119"/>
      <c r="F366" s="119"/>
    </row>
    <row r="367" spans="5:6" ht="15.75" customHeight="1">
      <c r="E367" s="119"/>
      <c r="F367" s="119"/>
    </row>
    <row r="368" spans="5:6" ht="15.75" customHeight="1">
      <c r="E368" s="119"/>
      <c r="F368" s="119"/>
    </row>
    <row r="369" spans="5:6" ht="15.75" customHeight="1">
      <c r="E369" s="119"/>
      <c r="F369" s="119"/>
    </row>
    <row r="370" spans="5:6" ht="15.75" customHeight="1">
      <c r="E370" s="119"/>
      <c r="F370" s="119"/>
    </row>
    <row r="371" spans="5:6" ht="15.75" customHeight="1">
      <c r="E371" s="119"/>
      <c r="F371" s="119"/>
    </row>
    <row r="372" spans="5:6" ht="15.75" customHeight="1">
      <c r="E372" s="119"/>
      <c r="F372" s="119"/>
    </row>
    <row r="373" spans="5:6" ht="15.75" customHeight="1">
      <c r="E373" s="119"/>
      <c r="F373" s="119"/>
    </row>
    <row r="374" spans="5:6" ht="15.75" customHeight="1">
      <c r="E374" s="119"/>
      <c r="F374" s="119"/>
    </row>
    <row r="375" spans="5:6" ht="15.75" customHeight="1">
      <c r="E375" s="119"/>
      <c r="F375" s="119"/>
    </row>
    <row r="376" spans="5:6" ht="15.75" customHeight="1">
      <c r="E376" s="119"/>
      <c r="F376" s="119"/>
    </row>
    <row r="377" spans="5:6" ht="15.75" customHeight="1">
      <c r="E377" s="119"/>
      <c r="F377" s="119"/>
    </row>
    <row r="378" spans="5:6" ht="15.75" customHeight="1">
      <c r="E378" s="119"/>
      <c r="F378" s="119"/>
    </row>
    <row r="379" spans="5:6" ht="15.75" customHeight="1">
      <c r="E379" s="119"/>
      <c r="F379" s="119"/>
    </row>
    <row r="380" spans="5:6" ht="15.75" customHeight="1">
      <c r="E380" s="119"/>
      <c r="F380" s="119"/>
    </row>
    <row r="381" spans="5:6" ht="15.75" customHeight="1">
      <c r="E381" s="119"/>
      <c r="F381" s="119"/>
    </row>
    <row r="382" spans="5:6" ht="15.75" customHeight="1">
      <c r="E382" s="119"/>
      <c r="F382" s="119"/>
    </row>
    <row r="383" spans="5:6" ht="15.75" customHeight="1">
      <c r="E383" s="119"/>
      <c r="F383" s="119"/>
    </row>
    <row r="384" spans="5:6" ht="15.75" customHeight="1">
      <c r="E384" s="119"/>
      <c r="F384" s="119"/>
    </row>
    <row r="385" spans="5:6" ht="15.75" customHeight="1">
      <c r="E385" s="119"/>
      <c r="F385" s="119"/>
    </row>
    <row r="386" spans="5:6" ht="15.75" customHeight="1">
      <c r="E386" s="119"/>
      <c r="F386" s="119"/>
    </row>
    <row r="387" spans="5:6" ht="15.75" customHeight="1">
      <c r="E387" s="119"/>
      <c r="F387" s="119"/>
    </row>
    <row r="388" spans="5:6" ht="15.75" customHeight="1">
      <c r="E388" s="119"/>
      <c r="F388" s="119"/>
    </row>
    <row r="389" spans="5:6" ht="15.75" customHeight="1">
      <c r="E389" s="119"/>
      <c r="F389" s="119"/>
    </row>
    <row r="390" spans="5:6" ht="15.75" customHeight="1">
      <c r="E390" s="119"/>
      <c r="F390" s="119"/>
    </row>
    <row r="391" spans="5:6" ht="15.75" customHeight="1">
      <c r="E391" s="119"/>
      <c r="F391" s="119"/>
    </row>
    <row r="392" spans="5:6" ht="15.75" customHeight="1">
      <c r="E392" s="119"/>
      <c r="F392" s="119"/>
    </row>
    <row r="393" spans="5:6" ht="15.75" customHeight="1">
      <c r="E393" s="119"/>
      <c r="F393" s="119"/>
    </row>
    <row r="394" spans="5:6" ht="15.75" customHeight="1">
      <c r="E394" s="119"/>
      <c r="F394" s="119"/>
    </row>
    <row r="395" spans="5:6" ht="15.75" customHeight="1">
      <c r="E395" s="119"/>
      <c r="F395" s="119"/>
    </row>
    <row r="396" spans="5:6" ht="15.75" customHeight="1">
      <c r="E396" s="119"/>
      <c r="F396" s="119"/>
    </row>
    <row r="397" spans="5:6" ht="15.75" customHeight="1">
      <c r="E397" s="119"/>
      <c r="F397" s="119"/>
    </row>
    <row r="398" spans="5:6" ht="15.75" customHeight="1">
      <c r="E398" s="119"/>
      <c r="F398" s="119"/>
    </row>
    <row r="399" spans="5:6" ht="15.75" customHeight="1">
      <c r="E399" s="119"/>
      <c r="F399" s="119"/>
    </row>
    <row r="400" spans="5:6" ht="15.75" customHeight="1">
      <c r="E400" s="119"/>
      <c r="F400" s="119"/>
    </row>
    <row r="401" spans="5:6" ht="15.75" customHeight="1">
      <c r="E401" s="119"/>
      <c r="F401" s="119"/>
    </row>
    <row r="402" spans="5:6" ht="15.75" customHeight="1">
      <c r="E402" s="119"/>
      <c r="F402" s="119"/>
    </row>
    <row r="403" spans="5:6" ht="15.75" customHeight="1">
      <c r="E403" s="119"/>
      <c r="F403" s="119"/>
    </row>
    <row r="404" spans="5:6" ht="15.75" customHeight="1">
      <c r="E404" s="119"/>
      <c r="F404" s="119"/>
    </row>
    <row r="405" spans="5:6" ht="15.75" customHeight="1">
      <c r="E405" s="119"/>
      <c r="F405" s="119"/>
    </row>
    <row r="406" spans="5:6" ht="15.75" customHeight="1">
      <c r="E406" s="119"/>
      <c r="F406" s="119"/>
    </row>
    <row r="407" spans="5:6" ht="15.75" customHeight="1">
      <c r="E407" s="119"/>
      <c r="F407" s="119"/>
    </row>
    <row r="408" spans="5:6" ht="15.75" customHeight="1">
      <c r="E408" s="119"/>
      <c r="F408" s="119"/>
    </row>
    <row r="409" spans="5:6" ht="15.75" customHeight="1">
      <c r="E409" s="119"/>
      <c r="F409" s="119"/>
    </row>
    <row r="410" spans="5:6" ht="15.75" customHeight="1">
      <c r="E410" s="119"/>
      <c r="F410" s="119"/>
    </row>
    <row r="411" spans="5:6" ht="15.75" customHeight="1">
      <c r="E411" s="119"/>
      <c r="F411" s="119"/>
    </row>
    <row r="412" spans="5:6" ht="15.75" customHeight="1">
      <c r="E412" s="119"/>
      <c r="F412" s="119"/>
    </row>
    <row r="413" spans="5:6" ht="15.75" customHeight="1">
      <c r="E413" s="119"/>
      <c r="F413" s="119"/>
    </row>
    <row r="414" spans="5:6" ht="15.75" customHeight="1">
      <c r="E414" s="119"/>
      <c r="F414" s="119"/>
    </row>
    <row r="415" spans="5:6" ht="15.75" customHeight="1">
      <c r="E415" s="119"/>
      <c r="F415" s="119"/>
    </row>
    <row r="416" spans="5:6" ht="15.75" customHeight="1">
      <c r="E416" s="119"/>
      <c r="F416" s="119"/>
    </row>
    <row r="417" spans="5:6" ht="15.75" customHeight="1">
      <c r="E417" s="119"/>
      <c r="F417" s="119"/>
    </row>
    <row r="418" spans="5:6" ht="15.75" customHeight="1">
      <c r="E418" s="119"/>
      <c r="F418" s="119"/>
    </row>
    <row r="419" spans="5:6" ht="15.75" customHeight="1">
      <c r="E419" s="119"/>
      <c r="F419" s="119"/>
    </row>
    <row r="420" spans="5:6" ht="15.75" customHeight="1">
      <c r="E420" s="119"/>
      <c r="F420" s="119"/>
    </row>
    <row r="421" spans="5:6" ht="15.75" customHeight="1">
      <c r="E421" s="119"/>
      <c r="F421" s="119"/>
    </row>
    <row r="422" spans="5:6" ht="15.75" customHeight="1">
      <c r="E422" s="119"/>
      <c r="F422" s="119"/>
    </row>
    <row r="423" spans="5:6" ht="15.75" customHeight="1">
      <c r="E423" s="119"/>
      <c r="F423" s="119"/>
    </row>
    <row r="424" spans="5:6" ht="15.75" customHeight="1">
      <c r="E424" s="119"/>
      <c r="F424" s="119"/>
    </row>
    <row r="425" spans="5:6" ht="15.75" customHeight="1">
      <c r="E425" s="119"/>
      <c r="F425" s="119"/>
    </row>
    <row r="426" spans="5:6" ht="15.75" customHeight="1">
      <c r="E426" s="119"/>
      <c r="F426" s="119"/>
    </row>
    <row r="427" spans="5:6" ht="15.75" customHeight="1">
      <c r="E427" s="119"/>
      <c r="F427" s="119"/>
    </row>
    <row r="428" spans="5:6" ht="15.75" customHeight="1">
      <c r="E428" s="119"/>
      <c r="F428" s="119"/>
    </row>
    <row r="429" spans="5:6" ht="15.75" customHeight="1">
      <c r="E429" s="119"/>
      <c r="F429" s="119"/>
    </row>
    <row r="430" spans="5:6" ht="15.75" customHeight="1">
      <c r="E430" s="119"/>
      <c r="F430" s="119"/>
    </row>
    <row r="431" spans="5:6" ht="15.75" customHeight="1">
      <c r="E431" s="119"/>
      <c r="F431" s="119"/>
    </row>
    <row r="432" spans="5:6" ht="15.75" customHeight="1">
      <c r="E432" s="119"/>
      <c r="F432" s="119"/>
    </row>
    <row r="433" spans="5:6" ht="15.75" customHeight="1">
      <c r="E433" s="119"/>
      <c r="F433" s="119"/>
    </row>
    <row r="434" spans="5:6" ht="15.75" customHeight="1">
      <c r="E434" s="119"/>
      <c r="F434" s="119"/>
    </row>
    <row r="435" spans="5:6" ht="15.75" customHeight="1">
      <c r="E435" s="119"/>
      <c r="F435" s="119"/>
    </row>
    <row r="436" spans="5:6" ht="15.75" customHeight="1">
      <c r="E436" s="119"/>
      <c r="F436" s="119"/>
    </row>
    <row r="437" spans="5:6" ht="15.75" customHeight="1">
      <c r="E437" s="119"/>
      <c r="F437" s="119"/>
    </row>
    <row r="438" spans="5:6" ht="15.75" customHeight="1">
      <c r="E438" s="119"/>
      <c r="F438" s="119"/>
    </row>
    <row r="439" spans="5:6" ht="15.75" customHeight="1">
      <c r="E439" s="119"/>
      <c r="F439" s="119"/>
    </row>
    <row r="440" spans="5:6" ht="15.75" customHeight="1">
      <c r="E440" s="119"/>
      <c r="F440" s="119"/>
    </row>
    <row r="441" spans="5:6" ht="15.75" customHeight="1">
      <c r="E441" s="119"/>
      <c r="F441" s="119"/>
    </row>
    <row r="442" spans="5:6" ht="15.75" customHeight="1">
      <c r="E442" s="119"/>
      <c r="F442" s="119"/>
    </row>
    <row r="443" spans="5:6" ht="15.75" customHeight="1">
      <c r="E443" s="119"/>
      <c r="F443" s="119"/>
    </row>
    <row r="444" spans="5:6" ht="15.75" customHeight="1">
      <c r="E444" s="119"/>
      <c r="F444" s="119"/>
    </row>
    <row r="445" spans="5:6" ht="15.75" customHeight="1">
      <c r="E445" s="119"/>
      <c r="F445" s="119"/>
    </row>
    <row r="446" spans="5:6" ht="15.75" customHeight="1">
      <c r="E446" s="119"/>
      <c r="F446" s="119"/>
    </row>
    <row r="447" spans="5:6" ht="15.75" customHeight="1">
      <c r="E447" s="119"/>
      <c r="F447" s="119"/>
    </row>
    <row r="448" spans="5:6" ht="15.75" customHeight="1">
      <c r="E448" s="119"/>
      <c r="F448" s="119"/>
    </row>
    <row r="449" spans="5:6" ht="15.75" customHeight="1">
      <c r="E449" s="119"/>
      <c r="F449" s="119"/>
    </row>
    <row r="450" spans="5:6" ht="15.75" customHeight="1">
      <c r="E450" s="119"/>
      <c r="F450" s="119"/>
    </row>
    <row r="451" spans="5:6" ht="15.75" customHeight="1">
      <c r="E451" s="119"/>
      <c r="F451" s="119"/>
    </row>
    <row r="452" spans="5:6" ht="15.75" customHeight="1">
      <c r="E452" s="119"/>
      <c r="F452" s="119"/>
    </row>
    <row r="453" spans="5:6" ht="15.75" customHeight="1">
      <c r="E453" s="119"/>
      <c r="F453" s="119"/>
    </row>
    <row r="454" spans="5:6" ht="15.75" customHeight="1">
      <c r="E454" s="119"/>
      <c r="F454" s="119"/>
    </row>
    <row r="455" spans="5:6" ht="15.75" customHeight="1">
      <c r="E455" s="119"/>
      <c r="F455" s="119"/>
    </row>
    <row r="456" spans="5:6" ht="15.75" customHeight="1">
      <c r="E456" s="119"/>
      <c r="F456" s="119"/>
    </row>
    <row r="457" spans="5:6" ht="15.75" customHeight="1">
      <c r="E457" s="119"/>
      <c r="F457" s="119"/>
    </row>
    <row r="458" spans="5:6" ht="15.75" customHeight="1">
      <c r="E458" s="119"/>
      <c r="F458" s="119"/>
    </row>
    <row r="459" spans="5:6" ht="15.75" customHeight="1">
      <c r="E459" s="119"/>
      <c r="F459" s="119"/>
    </row>
    <row r="460" spans="5:6" ht="15.75" customHeight="1">
      <c r="E460" s="119"/>
      <c r="F460" s="119"/>
    </row>
    <row r="461" spans="5:6" ht="15.75" customHeight="1">
      <c r="E461" s="119"/>
      <c r="F461" s="119"/>
    </row>
    <row r="462" spans="5:6" ht="15.75" customHeight="1">
      <c r="E462" s="119"/>
      <c r="F462" s="119"/>
    </row>
    <row r="463" spans="5:6" ht="15.75" customHeight="1">
      <c r="E463" s="119"/>
      <c r="F463" s="119"/>
    </row>
    <row r="464" spans="5:6" ht="15.75" customHeight="1">
      <c r="E464" s="119"/>
      <c r="F464" s="119"/>
    </row>
    <row r="465" spans="5:6" ht="15.75" customHeight="1">
      <c r="E465" s="119"/>
      <c r="F465" s="119"/>
    </row>
    <row r="466" spans="5:6" ht="15.75" customHeight="1">
      <c r="E466" s="119"/>
      <c r="F466" s="119"/>
    </row>
    <row r="467" spans="5:6" ht="15.75" customHeight="1">
      <c r="E467" s="119"/>
      <c r="F467" s="119"/>
    </row>
    <row r="468" spans="5:6" ht="15.75" customHeight="1">
      <c r="E468" s="119"/>
      <c r="F468" s="119"/>
    </row>
    <row r="469" spans="5:6" ht="15.75" customHeight="1">
      <c r="E469" s="119"/>
      <c r="F469" s="119"/>
    </row>
    <row r="470" spans="5:6" ht="15.75" customHeight="1">
      <c r="E470" s="119"/>
      <c r="F470" s="119"/>
    </row>
    <row r="471" spans="5:6" ht="15.75" customHeight="1">
      <c r="E471" s="119"/>
      <c r="F471" s="119"/>
    </row>
    <row r="472" spans="5:6" ht="15.75" customHeight="1">
      <c r="E472" s="119"/>
      <c r="F472" s="119"/>
    </row>
    <row r="473" spans="5:6" ht="15.75" customHeight="1">
      <c r="E473" s="119"/>
      <c r="F473" s="119"/>
    </row>
    <row r="474" spans="5:6" ht="15.75" customHeight="1">
      <c r="E474" s="119"/>
      <c r="F474" s="119"/>
    </row>
    <row r="475" spans="5:6" ht="15.75" customHeight="1">
      <c r="E475" s="119"/>
      <c r="F475" s="119"/>
    </row>
    <row r="476" spans="5:6" ht="15.75" customHeight="1">
      <c r="E476" s="119"/>
      <c r="F476" s="119"/>
    </row>
    <row r="477" spans="5:6" ht="15.75" customHeight="1">
      <c r="E477" s="119"/>
      <c r="F477" s="119"/>
    </row>
    <row r="478" spans="5:6" ht="15.75" customHeight="1">
      <c r="E478" s="119"/>
      <c r="F478" s="119"/>
    </row>
    <row r="479" spans="5:6" ht="15.75" customHeight="1">
      <c r="E479" s="119"/>
      <c r="F479" s="119"/>
    </row>
    <row r="480" spans="5:6" ht="15.75" customHeight="1">
      <c r="E480" s="119"/>
      <c r="F480" s="119"/>
    </row>
    <row r="481" spans="5:6" ht="15.75" customHeight="1">
      <c r="E481" s="119"/>
      <c r="F481" s="119"/>
    </row>
    <row r="482" spans="5:6" ht="15.75" customHeight="1">
      <c r="E482" s="119"/>
      <c r="F482" s="119"/>
    </row>
    <row r="483" spans="5:6" ht="15.75" customHeight="1">
      <c r="E483" s="119"/>
      <c r="F483" s="119"/>
    </row>
    <row r="484" spans="5:6" ht="15.75" customHeight="1">
      <c r="E484" s="119"/>
      <c r="F484" s="119"/>
    </row>
    <row r="485" spans="5:6" ht="15.75" customHeight="1">
      <c r="E485" s="119"/>
      <c r="F485" s="119"/>
    </row>
    <row r="486" spans="5:6" ht="15.75" customHeight="1">
      <c r="E486" s="119"/>
      <c r="F486" s="119"/>
    </row>
    <row r="487" spans="5:6" ht="15.75" customHeight="1">
      <c r="E487" s="119"/>
      <c r="F487" s="119"/>
    </row>
    <row r="488" spans="5:6" ht="15.75" customHeight="1">
      <c r="E488" s="119"/>
      <c r="F488" s="119"/>
    </row>
    <row r="489" spans="5:6" ht="15.75" customHeight="1">
      <c r="E489" s="119"/>
      <c r="F489" s="119"/>
    </row>
    <row r="490" spans="5:6" ht="15.75" customHeight="1">
      <c r="E490" s="119"/>
      <c r="F490" s="119"/>
    </row>
    <row r="491" spans="5:6" ht="15.75" customHeight="1">
      <c r="E491" s="119"/>
      <c r="F491" s="119"/>
    </row>
    <row r="492" spans="5:6" ht="15.75" customHeight="1">
      <c r="E492" s="119"/>
      <c r="F492" s="119"/>
    </row>
    <row r="493" spans="5:6" ht="15.75" customHeight="1">
      <c r="E493" s="119"/>
      <c r="F493" s="119"/>
    </row>
    <row r="494" spans="5:6" ht="15.75" customHeight="1">
      <c r="E494" s="119"/>
      <c r="F494" s="119"/>
    </row>
    <row r="495" spans="5:6" ht="15.75" customHeight="1">
      <c r="E495" s="119"/>
      <c r="F495" s="119"/>
    </row>
    <row r="496" spans="5:6" ht="15.75" customHeight="1">
      <c r="E496" s="119"/>
      <c r="F496" s="119"/>
    </row>
    <row r="497" spans="5:6" ht="15.75" customHeight="1">
      <c r="E497" s="119"/>
      <c r="F497" s="119"/>
    </row>
    <row r="498" spans="5:6" ht="15.75" customHeight="1">
      <c r="E498" s="119"/>
      <c r="F498" s="119"/>
    </row>
    <row r="499" spans="5:6" ht="15.75" customHeight="1">
      <c r="E499" s="119"/>
      <c r="F499" s="119"/>
    </row>
    <row r="500" spans="5:6" ht="15.75" customHeight="1">
      <c r="E500" s="119"/>
      <c r="F500" s="119"/>
    </row>
    <row r="501" spans="5:6" ht="15.75" customHeight="1">
      <c r="E501" s="119"/>
      <c r="F501" s="119"/>
    </row>
    <row r="502" spans="5:6" ht="15.75" customHeight="1">
      <c r="E502" s="119"/>
      <c r="F502" s="119"/>
    </row>
    <row r="503" spans="5:6" ht="15.75" customHeight="1">
      <c r="E503" s="119"/>
      <c r="F503" s="119"/>
    </row>
    <row r="504" spans="5:6" ht="15.75" customHeight="1">
      <c r="E504" s="119"/>
      <c r="F504" s="119"/>
    </row>
    <row r="505" spans="5:6" ht="15.75" customHeight="1">
      <c r="E505" s="119"/>
      <c r="F505" s="119"/>
    </row>
    <row r="506" spans="5:6" ht="15.75" customHeight="1">
      <c r="E506" s="119"/>
      <c r="F506" s="119"/>
    </row>
    <row r="507" spans="5:6" ht="15.75" customHeight="1">
      <c r="E507" s="119"/>
      <c r="F507" s="119"/>
    </row>
    <row r="508" spans="5:6" ht="15.75" customHeight="1">
      <c r="E508" s="119"/>
      <c r="F508" s="119"/>
    </row>
    <row r="509" spans="5:6" ht="15.75" customHeight="1">
      <c r="E509" s="119"/>
      <c r="F509" s="119"/>
    </row>
    <row r="510" spans="5:6" ht="15.75" customHeight="1">
      <c r="E510" s="119"/>
      <c r="F510" s="119"/>
    </row>
    <row r="511" spans="5:6" ht="15.75" customHeight="1">
      <c r="E511" s="119"/>
      <c r="F511" s="119"/>
    </row>
    <row r="512" spans="5:6" ht="15.75" customHeight="1">
      <c r="E512" s="119"/>
      <c r="F512" s="119"/>
    </row>
    <row r="513" spans="5:6" ht="15.75" customHeight="1">
      <c r="E513" s="119"/>
      <c r="F513" s="119"/>
    </row>
    <row r="514" spans="5:6" ht="15.75" customHeight="1">
      <c r="E514" s="119"/>
      <c r="F514" s="119"/>
    </row>
    <row r="515" spans="5:6" ht="15.75" customHeight="1">
      <c r="E515" s="119"/>
      <c r="F515" s="119"/>
    </row>
    <row r="516" spans="5:6" ht="15.75" customHeight="1">
      <c r="E516" s="119"/>
      <c r="F516" s="119"/>
    </row>
    <row r="517" spans="5:6" ht="15.75" customHeight="1">
      <c r="E517" s="119"/>
      <c r="F517" s="119"/>
    </row>
    <row r="518" spans="5:6" ht="15.75" customHeight="1">
      <c r="E518" s="119"/>
      <c r="F518" s="119"/>
    </row>
    <row r="519" spans="5:6" ht="15.75" customHeight="1">
      <c r="E519" s="119"/>
      <c r="F519" s="119"/>
    </row>
    <row r="520" spans="5:6" ht="15.75" customHeight="1">
      <c r="E520" s="119"/>
      <c r="F520" s="119"/>
    </row>
    <row r="521" spans="5:6" ht="15.75" customHeight="1">
      <c r="E521" s="119"/>
      <c r="F521" s="119"/>
    </row>
    <row r="522" spans="5:6" ht="15.75" customHeight="1">
      <c r="E522" s="119"/>
      <c r="F522" s="119"/>
    </row>
    <row r="523" spans="5:6" ht="15.75" customHeight="1">
      <c r="E523" s="119"/>
      <c r="F523" s="119"/>
    </row>
    <row r="524" spans="5:6" ht="15.75" customHeight="1">
      <c r="E524" s="119"/>
      <c r="F524" s="119"/>
    </row>
    <row r="525" spans="5:6" ht="15.75" customHeight="1">
      <c r="E525" s="119"/>
      <c r="F525" s="119"/>
    </row>
    <row r="526" spans="5:6" ht="15.75" customHeight="1">
      <c r="E526" s="119"/>
      <c r="F526" s="119"/>
    </row>
    <row r="527" spans="5:6" ht="15.75" customHeight="1">
      <c r="E527" s="119"/>
      <c r="F527" s="119"/>
    </row>
    <row r="528" spans="5:6" ht="15.75" customHeight="1">
      <c r="E528" s="119"/>
      <c r="F528" s="119"/>
    </row>
    <row r="529" spans="5:6" ht="15.75" customHeight="1">
      <c r="E529" s="119"/>
      <c r="F529" s="119"/>
    </row>
    <row r="530" spans="5:6" ht="15.75" customHeight="1">
      <c r="E530" s="119"/>
      <c r="F530" s="119"/>
    </row>
    <row r="531" spans="5:6" ht="15.75" customHeight="1">
      <c r="E531" s="119"/>
      <c r="F531" s="119"/>
    </row>
    <row r="532" spans="5:6" ht="15.75" customHeight="1">
      <c r="E532" s="119"/>
      <c r="F532" s="119"/>
    </row>
    <row r="533" spans="5:6" ht="15.75" customHeight="1">
      <c r="E533" s="119"/>
      <c r="F533" s="119"/>
    </row>
    <row r="534" spans="5:6" ht="15.75" customHeight="1">
      <c r="E534" s="119"/>
      <c r="F534" s="119"/>
    </row>
    <row r="535" spans="5:6" ht="15.75" customHeight="1">
      <c r="E535" s="119"/>
      <c r="F535" s="119"/>
    </row>
    <row r="536" spans="5:6" ht="15.75" customHeight="1">
      <c r="E536" s="119"/>
      <c r="F536" s="119"/>
    </row>
    <row r="537" spans="5:6" ht="15.75" customHeight="1">
      <c r="E537" s="119"/>
      <c r="F537" s="119"/>
    </row>
    <row r="538" spans="5:6" ht="15.75" customHeight="1">
      <c r="E538" s="119"/>
      <c r="F538" s="119"/>
    </row>
    <row r="539" spans="5:6" ht="15.75" customHeight="1">
      <c r="E539" s="119"/>
      <c r="F539" s="119"/>
    </row>
    <row r="540" spans="5:6" ht="15.75" customHeight="1">
      <c r="E540" s="119"/>
      <c r="F540" s="119"/>
    </row>
    <row r="541" spans="5:6" ht="15.75" customHeight="1">
      <c r="E541" s="119"/>
      <c r="F541" s="119"/>
    </row>
    <row r="542" spans="5:6" ht="15.75" customHeight="1">
      <c r="E542" s="119"/>
      <c r="F542" s="119"/>
    </row>
    <row r="543" spans="5:6" ht="15.75" customHeight="1">
      <c r="E543" s="119"/>
      <c r="F543" s="119"/>
    </row>
    <row r="544" spans="5:6" ht="15.75" customHeight="1">
      <c r="E544" s="119"/>
      <c r="F544" s="119"/>
    </row>
    <row r="545" spans="5:6" ht="15.75" customHeight="1">
      <c r="E545" s="119"/>
      <c r="F545" s="119"/>
    </row>
    <row r="546" spans="5:6" ht="15.75" customHeight="1">
      <c r="E546" s="119"/>
      <c r="F546" s="119"/>
    </row>
    <row r="547" spans="5:6" ht="15.75" customHeight="1">
      <c r="E547" s="119"/>
      <c r="F547" s="119"/>
    </row>
    <row r="548" spans="5:6" ht="15.75" customHeight="1">
      <c r="E548" s="119"/>
      <c r="F548" s="119"/>
    </row>
    <row r="549" spans="5:6" ht="15.75" customHeight="1">
      <c r="E549" s="119"/>
      <c r="F549" s="119"/>
    </row>
    <row r="550" spans="5:6" ht="15.75" customHeight="1">
      <c r="E550" s="119"/>
      <c r="F550" s="119"/>
    </row>
    <row r="551" spans="5:6" ht="15.75" customHeight="1">
      <c r="E551" s="119"/>
      <c r="F551" s="119"/>
    </row>
    <row r="552" spans="5:6" ht="15.75" customHeight="1">
      <c r="E552" s="119"/>
      <c r="F552" s="119"/>
    </row>
    <row r="553" spans="5:6" ht="15.75" customHeight="1">
      <c r="E553" s="119"/>
      <c r="F553" s="119"/>
    </row>
    <row r="554" spans="5:6" ht="15.75" customHeight="1">
      <c r="E554" s="119"/>
      <c r="F554" s="119"/>
    </row>
    <row r="555" spans="5:6" ht="15.75" customHeight="1">
      <c r="E555" s="119"/>
      <c r="F555" s="119"/>
    </row>
    <row r="556" spans="5:6" ht="15.75" customHeight="1">
      <c r="E556" s="119"/>
      <c r="F556" s="119"/>
    </row>
    <row r="557" spans="5:6" ht="15.75" customHeight="1">
      <c r="E557" s="119"/>
      <c r="F557" s="119"/>
    </row>
    <row r="558" spans="5:6" ht="15.75" customHeight="1">
      <c r="E558" s="119"/>
      <c r="F558" s="119"/>
    </row>
    <row r="559" spans="5:6" ht="15.75" customHeight="1">
      <c r="E559" s="119"/>
      <c r="F559" s="119"/>
    </row>
    <row r="560" spans="5:6" ht="15.75" customHeight="1">
      <c r="E560" s="119"/>
      <c r="F560" s="119"/>
    </row>
    <row r="561" spans="5:6" ht="15.75" customHeight="1">
      <c r="E561" s="119"/>
      <c r="F561" s="119"/>
    </row>
    <row r="562" spans="5:6" ht="15.75" customHeight="1">
      <c r="E562" s="119"/>
      <c r="F562" s="119"/>
    </row>
    <row r="563" spans="5:6" ht="15.75" customHeight="1">
      <c r="E563" s="119"/>
      <c r="F563" s="119"/>
    </row>
    <row r="564" spans="5:6" ht="15.75" customHeight="1">
      <c r="E564" s="119"/>
      <c r="F564" s="119"/>
    </row>
    <row r="565" spans="5:6" ht="15.75" customHeight="1">
      <c r="E565" s="119"/>
      <c r="F565" s="119"/>
    </row>
    <row r="566" spans="5:6" ht="15.75" customHeight="1">
      <c r="E566" s="119"/>
      <c r="F566" s="119"/>
    </row>
    <row r="567" spans="5:6" ht="15.75" customHeight="1">
      <c r="E567" s="119"/>
      <c r="F567" s="119"/>
    </row>
    <row r="568" spans="5:6" ht="15.75" customHeight="1">
      <c r="E568" s="119"/>
      <c r="F568" s="119"/>
    </row>
    <row r="569" spans="5:6" ht="15.75" customHeight="1">
      <c r="E569" s="119"/>
      <c r="F569" s="119"/>
    </row>
    <row r="570" spans="5:6" ht="15.75" customHeight="1">
      <c r="E570" s="119"/>
      <c r="F570" s="119"/>
    </row>
    <row r="571" spans="5:6" ht="15.75" customHeight="1">
      <c r="E571" s="119"/>
      <c r="F571" s="119"/>
    </row>
    <row r="572" spans="5:6" ht="15.75" customHeight="1">
      <c r="E572" s="119"/>
      <c r="F572" s="119"/>
    </row>
    <row r="573" spans="5:6" ht="15.75" customHeight="1">
      <c r="E573" s="119"/>
      <c r="F573" s="119"/>
    </row>
    <row r="574" spans="5:6" ht="15.75" customHeight="1">
      <c r="E574" s="119"/>
      <c r="F574" s="119"/>
    </row>
    <row r="575" spans="5:6" ht="15.75" customHeight="1">
      <c r="E575" s="119"/>
      <c r="F575" s="119"/>
    </row>
    <row r="576" spans="5:6" ht="15.75" customHeight="1">
      <c r="E576" s="119"/>
      <c r="F576" s="119"/>
    </row>
    <row r="577" spans="5:6" ht="15.75" customHeight="1">
      <c r="E577" s="119"/>
      <c r="F577" s="119"/>
    </row>
    <row r="578" spans="5:6" ht="15.75" customHeight="1">
      <c r="E578" s="119"/>
      <c r="F578" s="119"/>
    </row>
    <row r="579" spans="5:6" ht="15.75" customHeight="1">
      <c r="E579" s="119"/>
      <c r="F579" s="119"/>
    </row>
    <row r="580" spans="5:6" ht="15.75" customHeight="1">
      <c r="E580" s="119"/>
      <c r="F580" s="119"/>
    </row>
    <row r="581" spans="5:6" ht="15.75" customHeight="1">
      <c r="E581" s="119"/>
      <c r="F581" s="119"/>
    </row>
    <row r="582" spans="5:6" ht="15.75" customHeight="1">
      <c r="E582" s="119"/>
      <c r="F582" s="119"/>
    </row>
    <row r="583" spans="5:6" ht="15.75" customHeight="1">
      <c r="E583" s="119"/>
      <c r="F583" s="119"/>
    </row>
    <row r="584" spans="5:6" ht="15.75" customHeight="1">
      <c r="E584" s="119"/>
      <c r="F584" s="119"/>
    </row>
    <row r="585" spans="5:6" ht="15.75" customHeight="1">
      <c r="E585" s="119"/>
      <c r="F585" s="119"/>
    </row>
    <row r="586" spans="5:6" ht="15.75" customHeight="1">
      <c r="E586" s="119"/>
      <c r="F586" s="119"/>
    </row>
    <row r="587" spans="5:6" ht="15.75" customHeight="1">
      <c r="E587" s="119"/>
      <c r="F587" s="119"/>
    </row>
    <row r="588" spans="5:6" ht="15.75" customHeight="1">
      <c r="E588" s="119"/>
      <c r="F588" s="119"/>
    </row>
    <row r="589" spans="5:6" ht="15.75" customHeight="1">
      <c r="E589" s="119"/>
      <c r="F589" s="119"/>
    </row>
    <row r="590" spans="5:6" ht="15.75" customHeight="1">
      <c r="E590" s="119"/>
      <c r="F590" s="119"/>
    </row>
    <row r="591" spans="5:6" ht="15.75" customHeight="1">
      <c r="E591" s="119"/>
      <c r="F591" s="119"/>
    </row>
    <row r="592" spans="5:6" ht="15.75" customHeight="1">
      <c r="E592" s="119"/>
      <c r="F592" s="119"/>
    </row>
    <row r="593" spans="5:6" ht="15.75" customHeight="1">
      <c r="E593" s="119"/>
      <c r="F593" s="119"/>
    </row>
    <row r="594" spans="5:6" ht="15.75" customHeight="1">
      <c r="E594" s="119"/>
      <c r="F594" s="119"/>
    </row>
    <row r="595" spans="5:6" ht="15.75" customHeight="1">
      <c r="E595" s="119"/>
      <c r="F595" s="119"/>
    </row>
    <row r="596" spans="5:6" ht="15.75" customHeight="1">
      <c r="E596" s="119"/>
      <c r="F596" s="119"/>
    </row>
    <row r="597" spans="5:6" ht="15.75" customHeight="1">
      <c r="E597" s="119"/>
      <c r="F597" s="119"/>
    </row>
    <row r="598" spans="5:6" ht="15.75" customHeight="1">
      <c r="E598" s="119"/>
      <c r="F598" s="119"/>
    </row>
    <row r="599" spans="5:6" ht="15.75" customHeight="1">
      <c r="E599" s="119"/>
      <c r="F599" s="119"/>
    </row>
    <row r="600" spans="5:6" ht="15.75" customHeight="1">
      <c r="E600" s="119"/>
      <c r="F600" s="119"/>
    </row>
    <row r="601" spans="5:6" ht="15.75" customHeight="1">
      <c r="E601" s="119"/>
      <c r="F601" s="119"/>
    </row>
    <row r="602" spans="5:6" ht="15.75" customHeight="1">
      <c r="E602" s="119"/>
      <c r="F602" s="119"/>
    </row>
    <row r="603" spans="5:6" ht="15.75" customHeight="1">
      <c r="E603" s="119"/>
      <c r="F603" s="119"/>
    </row>
    <row r="604" spans="5:6" ht="15.75" customHeight="1">
      <c r="E604" s="119"/>
      <c r="F604" s="119"/>
    </row>
    <row r="605" spans="5:6" ht="15.75" customHeight="1">
      <c r="E605" s="119"/>
      <c r="F605" s="119"/>
    </row>
    <row r="606" spans="5:6" ht="15.75" customHeight="1">
      <c r="E606" s="119"/>
      <c r="F606" s="119"/>
    </row>
    <row r="607" spans="5:6" ht="15.75" customHeight="1">
      <c r="E607" s="119"/>
      <c r="F607" s="119"/>
    </row>
    <row r="608" spans="5:6" ht="15.75" customHeight="1">
      <c r="E608" s="119"/>
      <c r="F608" s="119"/>
    </row>
    <row r="609" spans="5:6" ht="15.75" customHeight="1">
      <c r="E609" s="119"/>
      <c r="F609" s="119"/>
    </row>
    <row r="610" spans="5:6" ht="15.75" customHeight="1">
      <c r="E610" s="119"/>
      <c r="F610" s="119"/>
    </row>
    <row r="611" spans="5:6" ht="15.75" customHeight="1">
      <c r="E611" s="119"/>
      <c r="F611" s="119"/>
    </row>
    <row r="612" spans="5:6" ht="15.75" customHeight="1">
      <c r="E612" s="119"/>
      <c r="F612" s="119"/>
    </row>
    <row r="613" spans="5:6" ht="15.75" customHeight="1">
      <c r="E613" s="119"/>
      <c r="F613" s="119"/>
    </row>
    <row r="614" spans="5:6" ht="15.75" customHeight="1">
      <c r="E614" s="119"/>
      <c r="F614" s="119"/>
    </row>
    <row r="615" spans="5:6" ht="15.75" customHeight="1">
      <c r="E615" s="119"/>
      <c r="F615" s="119"/>
    </row>
    <row r="616" spans="5:6" ht="15.75" customHeight="1">
      <c r="E616" s="119"/>
      <c r="F616" s="119"/>
    </row>
    <row r="617" spans="5:6" ht="15.75" customHeight="1">
      <c r="E617" s="119"/>
      <c r="F617" s="119"/>
    </row>
    <row r="618" spans="5:6" ht="15.75" customHeight="1">
      <c r="E618" s="119"/>
      <c r="F618" s="119"/>
    </row>
    <row r="619" spans="5:6" ht="15.75" customHeight="1">
      <c r="E619" s="119"/>
      <c r="F619" s="119"/>
    </row>
    <row r="620" spans="5:6" ht="15.75" customHeight="1">
      <c r="E620" s="119"/>
      <c r="F620" s="119"/>
    </row>
    <row r="621" spans="5:6" ht="15.75" customHeight="1">
      <c r="E621" s="119"/>
      <c r="F621" s="119"/>
    </row>
    <row r="622" spans="5:6" ht="15.75" customHeight="1">
      <c r="E622" s="119"/>
      <c r="F622" s="119"/>
    </row>
    <row r="623" spans="5:6" ht="15.75" customHeight="1">
      <c r="E623" s="119"/>
      <c r="F623" s="119"/>
    </row>
    <row r="624" spans="5:6" ht="15.75" customHeight="1">
      <c r="E624" s="119"/>
      <c r="F624" s="119"/>
    </row>
    <row r="625" spans="5:6" ht="15.75" customHeight="1">
      <c r="E625" s="119"/>
      <c r="F625" s="119"/>
    </row>
    <row r="626" spans="5:6" ht="15.75" customHeight="1">
      <c r="E626" s="119"/>
      <c r="F626" s="119"/>
    </row>
    <row r="627" spans="5:6" ht="15.75" customHeight="1">
      <c r="E627" s="119"/>
      <c r="F627" s="119"/>
    </row>
    <row r="628" spans="5:6" ht="15.75" customHeight="1">
      <c r="E628" s="119"/>
      <c r="F628" s="119"/>
    </row>
    <row r="629" spans="5:6" ht="15.75" customHeight="1">
      <c r="E629" s="119"/>
      <c r="F629" s="119"/>
    </row>
    <row r="630" spans="5:6" ht="15.75" customHeight="1">
      <c r="E630" s="119"/>
      <c r="F630" s="119"/>
    </row>
    <row r="631" spans="5:6" ht="15.75" customHeight="1">
      <c r="E631" s="119"/>
      <c r="F631" s="119"/>
    </row>
    <row r="632" spans="5:6" ht="15.75" customHeight="1">
      <c r="E632" s="119"/>
      <c r="F632" s="119"/>
    </row>
    <row r="633" spans="5:6" ht="15.75" customHeight="1">
      <c r="E633" s="119"/>
      <c r="F633" s="119"/>
    </row>
    <row r="634" spans="5:6" ht="15.75" customHeight="1">
      <c r="E634" s="119"/>
      <c r="F634" s="119"/>
    </row>
    <row r="635" spans="5:6" ht="15.75" customHeight="1">
      <c r="E635" s="119"/>
      <c r="F635" s="119"/>
    </row>
    <row r="636" spans="5:6" ht="15.75" customHeight="1">
      <c r="E636" s="119"/>
      <c r="F636" s="119"/>
    </row>
    <row r="637" spans="5:6" ht="15.75" customHeight="1">
      <c r="E637" s="119"/>
      <c r="F637" s="119"/>
    </row>
    <row r="638" spans="5:6" ht="15.75" customHeight="1">
      <c r="E638" s="119"/>
      <c r="F638" s="119"/>
    </row>
    <row r="639" spans="5:6" ht="15.75" customHeight="1">
      <c r="E639" s="119"/>
      <c r="F639" s="119"/>
    </row>
    <row r="640" spans="5:6" ht="15.75" customHeight="1">
      <c r="E640" s="119"/>
      <c r="F640" s="119"/>
    </row>
    <row r="641" spans="5:6" ht="15.75" customHeight="1">
      <c r="E641" s="119"/>
      <c r="F641" s="119"/>
    </row>
    <row r="642" spans="5:6" ht="15.75" customHeight="1">
      <c r="E642" s="119"/>
      <c r="F642" s="119"/>
    </row>
    <row r="643" spans="5:6" ht="15.75" customHeight="1">
      <c r="E643" s="119"/>
      <c r="F643" s="119"/>
    </row>
    <row r="644" spans="5:6" ht="15.75" customHeight="1">
      <c r="E644" s="119"/>
      <c r="F644" s="119"/>
    </row>
    <row r="645" spans="5:6" ht="15.75" customHeight="1">
      <c r="E645" s="119"/>
      <c r="F645" s="119"/>
    </row>
    <row r="646" spans="5:6" ht="15.75" customHeight="1">
      <c r="E646" s="119"/>
      <c r="F646" s="119"/>
    </row>
    <row r="647" spans="5:6" ht="15.75" customHeight="1">
      <c r="E647" s="119"/>
      <c r="F647" s="119"/>
    </row>
    <row r="648" spans="5:6" ht="15.75" customHeight="1">
      <c r="E648" s="119"/>
      <c r="F648" s="119"/>
    </row>
    <row r="649" spans="5:6" ht="15.75" customHeight="1">
      <c r="E649" s="119"/>
      <c r="F649" s="119"/>
    </row>
    <row r="650" spans="5:6" ht="15.75" customHeight="1">
      <c r="E650" s="119"/>
      <c r="F650" s="119"/>
    </row>
    <row r="651" spans="5:6" ht="15.75" customHeight="1">
      <c r="E651" s="119"/>
      <c r="F651" s="119"/>
    </row>
    <row r="652" spans="5:6" ht="15.75" customHeight="1">
      <c r="E652" s="119"/>
      <c r="F652" s="119"/>
    </row>
    <row r="653" spans="5:6" ht="15.75" customHeight="1">
      <c r="E653" s="119"/>
      <c r="F653" s="119"/>
    </row>
    <row r="654" spans="5:6" ht="15.75" customHeight="1">
      <c r="E654" s="119"/>
      <c r="F654" s="119"/>
    </row>
    <row r="655" spans="5:6" ht="15.75" customHeight="1">
      <c r="E655" s="119"/>
      <c r="F655" s="119"/>
    </row>
    <row r="656" spans="5:6" ht="15.75" customHeight="1">
      <c r="E656" s="119"/>
      <c r="F656" s="119"/>
    </row>
    <row r="657" spans="5:6" ht="15.75" customHeight="1">
      <c r="E657" s="119"/>
      <c r="F657" s="119"/>
    </row>
    <row r="658" spans="5:6" ht="15.75" customHeight="1">
      <c r="E658" s="119"/>
      <c r="F658" s="119"/>
    </row>
    <row r="659" spans="5:6" ht="15.75" customHeight="1">
      <c r="E659" s="119"/>
      <c r="F659" s="119"/>
    </row>
    <row r="660" spans="5:6" ht="15.75" customHeight="1">
      <c r="E660" s="119"/>
      <c r="F660" s="119"/>
    </row>
    <row r="661" spans="5:6" ht="15.75" customHeight="1">
      <c r="E661" s="119"/>
      <c r="F661" s="119"/>
    </row>
    <row r="662" spans="5:6" ht="15.75" customHeight="1">
      <c r="E662" s="119"/>
      <c r="F662" s="119"/>
    </row>
    <row r="663" spans="5:6" ht="15.75" customHeight="1">
      <c r="E663" s="119"/>
      <c r="F663" s="119"/>
    </row>
    <row r="664" spans="5:6" ht="15.75" customHeight="1">
      <c r="E664" s="119"/>
      <c r="F664" s="119"/>
    </row>
    <row r="665" spans="5:6" ht="15.75" customHeight="1">
      <c r="E665" s="119"/>
      <c r="F665" s="119"/>
    </row>
    <row r="666" spans="5:6" ht="15.75" customHeight="1">
      <c r="E666" s="119"/>
      <c r="F666" s="119"/>
    </row>
    <row r="667" spans="5:6" ht="15.75" customHeight="1">
      <c r="E667" s="119"/>
      <c r="F667" s="119"/>
    </row>
    <row r="668" spans="5:6" ht="15.75" customHeight="1">
      <c r="E668" s="119"/>
      <c r="F668" s="119"/>
    </row>
    <row r="669" spans="5:6" ht="15.75" customHeight="1">
      <c r="E669" s="119"/>
      <c r="F669" s="119"/>
    </row>
    <row r="670" spans="5:6" ht="15.75" customHeight="1">
      <c r="E670" s="119"/>
      <c r="F670" s="119"/>
    </row>
    <row r="671" spans="5:6" ht="15.75" customHeight="1">
      <c r="E671" s="119"/>
      <c r="F671" s="119"/>
    </row>
    <row r="672" spans="5:6" ht="15.75" customHeight="1">
      <c r="E672" s="119"/>
      <c r="F672" s="119"/>
    </row>
    <row r="673" spans="5:6" ht="15.75" customHeight="1">
      <c r="E673" s="119"/>
      <c r="F673" s="119"/>
    </row>
    <row r="674" spans="5:6" ht="15.75" customHeight="1">
      <c r="E674" s="119"/>
      <c r="F674" s="119"/>
    </row>
    <row r="675" spans="5:6" ht="15.75" customHeight="1">
      <c r="E675" s="119"/>
      <c r="F675" s="119"/>
    </row>
    <row r="676" spans="5:6" ht="15.75" customHeight="1">
      <c r="E676" s="119"/>
      <c r="F676" s="119"/>
    </row>
    <row r="677" spans="5:6" ht="15.75" customHeight="1">
      <c r="E677" s="119"/>
      <c r="F677" s="119"/>
    </row>
    <row r="678" spans="5:6" ht="15.75" customHeight="1">
      <c r="E678" s="119"/>
      <c r="F678" s="119"/>
    </row>
    <row r="679" spans="5:6" ht="15.75" customHeight="1">
      <c r="E679" s="119"/>
      <c r="F679" s="119"/>
    </row>
    <row r="680" spans="5:6" ht="15.75" customHeight="1">
      <c r="E680" s="119"/>
      <c r="F680" s="119"/>
    </row>
    <row r="681" spans="5:6" ht="15.75" customHeight="1">
      <c r="E681" s="119"/>
      <c r="F681" s="119"/>
    </row>
    <row r="682" spans="5:6" ht="15.75" customHeight="1">
      <c r="E682" s="119"/>
      <c r="F682" s="119"/>
    </row>
    <row r="683" spans="5:6" ht="15.75" customHeight="1">
      <c r="E683" s="119"/>
      <c r="F683" s="119"/>
    </row>
    <row r="684" spans="5:6" ht="15.75" customHeight="1">
      <c r="E684" s="119"/>
      <c r="F684" s="119"/>
    </row>
    <row r="685" spans="5:6" ht="15.75" customHeight="1">
      <c r="E685" s="119"/>
      <c r="F685" s="119"/>
    </row>
    <row r="686" spans="5:6" ht="15.75" customHeight="1">
      <c r="E686" s="119"/>
      <c r="F686" s="119"/>
    </row>
    <row r="687" spans="5:6" ht="15.75" customHeight="1">
      <c r="E687" s="119"/>
      <c r="F687" s="119"/>
    </row>
    <row r="688" spans="5:6" ht="15.75" customHeight="1">
      <c r="E688" s="119"/>
      <c r="F688" s="119"/>
    </row>
    <row r="689" spans="5:6" ht="15.75" customHeight="1">
      <c r="E689" s="119"/>
      <c r="F689" s="119"/>
    </row>
    <row r="690" spans="5:6" ht="15.75" customHeight="1">
      <c r="E690" s="119"/>
      <c r="F690" s="119"/>
    </row>
    <row r="691" spans="5:6" ht="15.75" customHeight="1">
      <c r="E691" s="119"/>
      <c r="F691" s="119"/>
    </row>
    <row r="692" spans="5:6" ht="15.75" customHeight="1">
      <c r="E692" s="119"/>
      <c r="F692" s="119"/>
    </row>
    <row r="693" spans="5:6" ht="15.75" customHeight="1">
      <c r="E693" s="119"/>
      <c r="F693" s="119"/>
    </row>
    <row r="694" spans="5:6" ht="15.75" customHeight="1">
      <c r="E694" s="119"/>
      <c r="F694" s="119"/>
    </row>
    <row r="695" spans="5:6" ht="15.75" customHeight="1">
      <c r="E695" s="119"/>
      <c r="F695" s="119"/>
    </row>
    <row r="696" spans="5:6" ht="15.75" customHeight="1">
      <c r="E696" s="119"/>
      <c r="F696" s="119"/>
    </row>
    <row r="697" spans="5:6" ht="15.75" customHeight="1">
      <c r="E697" s="119"/>
      <c r="F697" s="119"/>
    </row>
    <row r="698" spans="5:6" ht="15.75" customHeight="1">
      <c r="E698" s="119"/>
      <c r="F698" s="119"/>
    </row>
    <row r="699" spans="5:6" ht="15.75" customHeight="1">
      <c r="E699" s="119"/>
      <c r="F699" s="119"/>
    </row>
    <row r="700" spans="5:6" ht="15.75" customHeight="1">
      <c r="E700" s="119"/>
      <c r="F700" s="119"/>
    </row>
    <row r="701" spans="5:6" ht="15.75" customHeight="1">
      <c r="E701" s="119"/>
      <c r="F701" s="119"/>
    </row>
    <row r="702" spans="5:6" ht="15.75" customHeight="1">
      <c r="E702" s="119"/>
      <c r="F702" s="119"/>
    </row>
    <row r="703" spans="5:6" ht="15.75" customHeight="1">
      <c r="E703" s="119"/>
      <c r="F703" s="119"/>
    </row>
    <row r="704" spans="5:6" ht="15.75" customHeight="1">
      <c r="E704" s="119"/>
      <c r="F704" s="119"/>
    </row>
    <row r="705" spans="5:6" ht="15.75" customHeight="1">
      <c r="E705" s="119"/>
      <c r="F705" s="119"/>
    </row>
    <row r="706" spans="5:6" ht="15.75" customHeight="1">
      <c r="E706" s="119"/>
      <c r="F706" s="119"/>
    </row>
    <row r="707" spans="5:6" ht="15.75" customHeight="1">
      <c r="E707" s="119"/>
      <c r="F707" s="119"/>
    </row>
    <row r="708" spans="5:6" ht="15.75" customHeight="1">
      <c r="E708" s="119"/>
      <c r="F708" s="119"/>
    </row>
    <row r="709" spans="5:6" ht="15.75" customHeight="1">
      <c r="E709" s="119"/>
      <c r="F709" s="119"/>
    </row>
    <row r="710" spans="5:6" ht="15.75" customHeight="1">
      <c r="E710" s="119"/>
      <c r="F710" s="119"/>
    </row>
    <row r="711" spans="5:6" ht="15.75" customHeight="1">
      <c r="E711" s="119"/>
      <c r="F711" s="119"/>
    </row>
    <row r="712" spans="5:6" ht="15.75" customHeight="1">
      <c r="E712" s="119"/>
      <c r="F712" s="119"/>
    </row>
    <row r="713" spans="5:6" ht="15.75" customHeight="1">
      <c r="E713" s="119"/>
      <c r="F713" s="119"/>
    </row>
    <row r="714" spans="5:6" ht="15.75" customHeight="1">
      <c r="E714" s="119"/>
      <c r="F714" s="119"/>
    </row>
    <row r="715" spans="5:6" ht="15.75" customHeight="1">
      <c r="E715" s="119"/>
      <c r="F715" s="119"/>
    </row>
    <row r="716" spans="5:6" ht="15.75" customHeight="1">
      <c r="E716" s="119"/>
      <c r="F716" s="119"/>
    </row>
    <row r="717" spans="5:6" ht="15.75" customHeight="1">
      <c r="E717" s="119"/>
      <c r="F717" s="119"/>
    </row>
    <row r="718" spans="5:6" ht="15.75" customHeight="1">
      <c r="E718" s="119"/>
      <c r="F718" s="119"/>
    </row>
    <row r="719" spans="5:6" ht="15.75" customHeight="1">
      <c r="E719" s="119"/>
      <c r="F719" s="119"/>
    </row>
    <row r="720" spans="5:6" ht="15.75" customHeight="1">
      <c r="E720" s="119"/>
      <c r="F720" s="119"/>
    </row>
    <row r="721" spans="5:6" ht="15.75" customHeight="1">
      <c r="E721" s="119"/>
      <c r="F721" s="119"/>
    </row>
    <row r="722" spans="5:6" ht="15.75" customHeight="1">
      <c r="E722" s="119"/>
      <c r="F722" s="119"/>
    </row>
    <row r="723" spans="5:6" ht="15.75" customHeight="1">
      <c r="E723" s="119"/>
      <c r="F723" s="119"/>
    </row>
    <row r="724" spans="5:6" ht="15.75" customHeight="1">
      <c r="E724" s="119"/>
      <c r="F724" s="119"/>
    </row>
    <row r="725" spans="5:6" ht="15.75" customHeight="1">
      <c r="E725" s="119"/>
      <c r="F725" s="119"/>
    </row>
    <row r="726" spans="5:6" ht="15.75" customHeight="1">
      <c r="E726" s="119"/>
      <c r="F726" s="119"/>
    </row>
    <row r="727" spans="5:6" ht="15.75" customHeight="1">
      <c r="E727" s="119"/>
      <c r="F727" s="119"/>
    </row>
    <row r="728" spans="5:6" ht="15.75" customHeight="1">
      <c r="E728" s="119"/>
      <c r="F728" s="119"/>
    </row>
    <row r="729" spans="5:6" ht="15.75" customHeight="1">
      <c r="E729" s="119"/>
      <c r="F729" s="119"/>
    </row>
    <row r="730" spans="5:6" ht="15.75" customHeight="1">
      <c r="E730" s="119"/>
      <c r="F730" s="119"/>
    </row>
    <row r="731" spans="5:6" ht="15.75" customHeight="1">
      <c r="E731" s="119"/>
      <c r="F731" s="119"/>
    </row>
    <row r="732" spans="5:6" ht="15.75" customHeight="1">
      <c r="E732" s="119"/>
      <c r="F732" s="119"/>
    </row>
    <row r="733" spans="5:6" ht="15.75" customHeight="1">
      <c r="E733" s="119"/>
      <c r="F733" s="119"/>
    </row>
    <row r="734" spans="5:6" ht="15.75" customHeight="1">
      <c r="E734" s="119"/>
      <c r="F734" s="119"/>
    </row>
    <row r="735" spans="5:6" ht="15.75" customHeight="1">
      <c r="E735" s="119"/>
      <c r="F735" s="119"/>
    </row>
    <row r="736" spans="5:6" ht="15.75" customHeight="1">
      <c r="E736" s="119"/>
      <c r="F736" s="119"/>
    </row>
    <row r="737" spans="5:6" ht="15.75" customHeight="1">
      <c r="E737" s="119"/>
      <c r="F737" s="119"/>
    </row>
    <row r="738" spans="5:6" ht="15.75" customHeight="1">
      <c r="E738" s="119"/>
      <c r="F738" s="119"/>
    </row>
    <row r="739" spans="5:6" ht="15.75" customHeight="1">
      <c r="E739" s="119"/>
      <c r="F739" s="119"/>
    </row>
    <row r="740" spans="5:6" ht="15.75" customHeight="1">
      <c r="E740" s="119"/>
      <c r="F740" s="119"/>
    </row>
    <row r="741" spans="5:6" ht="15.75" customHeight="1">
      <c r="E741" s="119"/>
      <c r="F741" s="119"/>
    </row>
    <row r="742" spans="5:6" ht="15.75" customHeight="1">
      <c r="E742" s="119"/>
      <c r="F742" s="119"/>
    </row>
    <row r="743" spans="5:6" ht="15.75" customHeight="1">
      <c r="E743" s="119"/>
      <c r="F743" s="119"/>
    </row>
    <row r="744" spans="5:6" ht="15.75" customHeight="1">
      <c r="E744" s="119"/>
      <c r="F744" s="119"/>
    </row>
    <row r="745" spans="5:6" ht="15.75" customHeight="1">
      <c r="E745" s="119"/>
      <c r="F745" s="119"/>
    </row>
    <row r="746" spans="5:6" ht="15.75" customHeight="1">
      <c r="E746" s="119"/>
      <c r="F746" s="119"/>
    </row>
    <row r="747" spans="5:6" ht="15.75" customHeight="1">
      <c r="E747" s="119"/>
      <c r="F747" s="119"/>
    </row>
    <row r="748" spans="5:6" ht="15.75" customHeight="1">
      <c r="E748" s="119"/>
      <c r="F748" s="119"/>
    </row>
    <row r="749" spans="5:6" ht="15.75" customHeight="1">
      <c r="E749" s="119"/>
      <c r="F749" s="119"/>
    </row>
    <row r="750" spans="5:6" ht="15.75" customHeight="1">
      <c r="E750" s="119"/>
      <c r="F750" s="119"/>
    </row>
    <row r="751" spans="5:6" ht="15.75" customHeight="1">
      <c r="E751" s="119"/>
      <c r="F751" s="119"/>
    </row>
    <row r="752" spans="5:6" ht="15.75" customHeight="1">
      <c r="E752" s="119"/>
      <c r="F752" s="119"/>
    </row>
    <row r="753" spans="5:6" ht="15.75" customHeight="1">
      <c r="E753" s="119"/>
      <c r="F753" s="119"/>
    </row>
    <row r="754" spans="5:6" ht="15.75" customHeight="1">
      <c r="E754" s="119"/>
      <c r="F754" s="119"/>
    </row>
    <row r="755" spans="5:6" ht="15.75" customHeight="1">
      <c r="E755" s="119"/>
      <c r="F755" s="119"/>
    </row>
    <row r="756" spans="5:6" ht="15.75" customHeight="1">
      <c r="E756" s="119"/>
      <c r="F756" s="119"/>
    </row>
    <row r="757" spans="5:6" ht="15.75" customHeight="1">
      <c r="E757" s="119"/>
      <c r="F757" s="119"/>
    </row>
    <row r="758" spans="5:6" ht="15.75" customHeight="1">
      <c r="E758" s="119"/>
      <c r="F758" s="119"/>
    </row>
    <row r="759" spans="5:6" ht="15.75" customHeight="1">
      <c r="E759" s="119"/>
      <c r="F759" s="119"/>
    </row>
    <row r="760" spans="5:6" ht="15.75" customHeight="1">
      <c r="E760" s="119"/>
      <c r="F760" s="119"/>
    </row>
    <row r="761" spans="5:6" ht="15.75" customHeight="1">
      <c r="E761" s="119"/>
      <c r="F761" s="119"/>
    </row>
    <row r="762" spans="5:6" ht="15.75" customHeight="1">
      <c r="E762" s="119"/>
      <c r="F762" s="119"/>
    </row>
    <row r="763" spans="5:6" ht="15.75" customHeight="1">
      <c r="E763" s="119"/>
      <c r="F763" s="119"/>
    </row>
    <row r="764" spans="5:6" ht="15.75" customHeight="1">
      <c r="E764" s="119"/>
      <c r="F764" s="119"/>
    </row>
    <row r="765" spans="5:6" ht="15.75" customHeight="1">
      <c r="E765" s="119"/>
      <c r="F765" s="119"/>
    </row>
    <row r="766" spans="5:6" ht="15.75" customHeight="1">
      <c r="E766" s="119"/>
      <c r="F766" s="119"/>
    </row>
    <row r="767" spans="5:6" ht="15.75" customHeight="1">
      <c r="E767" s="119"/>
      <c r="F767" s="119"/>
    </row>
    <row r="768" spans="5:6" ht="15.75" customHeight="1">
      <c r="E768" s="119"/>
      <c r="F768" s="119"/>
    </row>
    <row r="769" spans="5:6" ht="15.75" customHeight="1">
      <c r="E769" s="119"/>
      <c r="F769" s="119"/>
    </row>
    <row r="770" spans="5:6" ht="15.75" customHeight="1">
      <c r="E770" s="119"/>
      <c r="F770" s="119"/>
    </row>
    <row r="771" spans="5:6" ht="15.75" customHeight="1">
      <c r="E771" s="119"/>
      <c r="F771" s="119"/>
    </row>
    <row r="772" spans="5:6" ht="15.75" customHeight="1">
      <c r="E772" s="119"/>
      <c r="F772" s="119"/>
    </row>
    <row r="773" spans="5:6" ht="15.75" customHeight="1">
      <c r="E773" s="119"/>
      <c r="F773" s="119"/>
    </row>
    <row r="774" spans="5:6" ht="15.75" customHeight="1">
      <c r="E774" s="119"/>
      <c r="F774" s="119"/>
    </row>
    <row r="775" spans="5:6" ht="15.75" customHeight="1">
      <c r="E775" s="119"/>
      <c r="F775" s="119"/>
    </row>
    <row r="776" spans="5:6" ht="15.75" customHeight="1">
      <c r="E776" s="119"/>
      <c r="F776" s="119"/>
    </row>
    <row r="777" spans="5:6" ht="15.75" customHeight="1">
      <c r="E777" s="119"/>
      <c r="F777" s="119"/>
    </row>
    <row r="778" spans="5:6" ht="15.75" customHeight="1">
      <c r="E778" s="119"/>
      <c r="F778" s="119"/>
    </row>
    <row r="779" spans="5:6" ht="15.75" customHeight="1">
      <c r="E779" s="119"/>
      <c r="F779" s="119"/>
    </row>
    <row r="780" spans="5:6" ht="15.75" customHeight="1">
      <c r="E780" s="119"/>
      <c r="F780" s="119"/>
    </row>
    <row r="781" spans="5:6" ht="15.75" customHeight="1">
      <c r="E781" s="119"/>
      <c r="F781" s="119"/>
    </row>
    <row r="782" spans="5:6" ht="15.75" customHeight="1">
      <c r="E782" s="119"/>
      <c r="F782" s="119"/>
    </row>
    <row r="783" spans="5:6" ht="15.75" customHeight="1">
      <c r="E783" s="119"/>
      <c r="F783" s="119"/>
    </row>
    <row r="784" spans="5:6" ht="15.75" customHeight="1">
      <c r="E784" s="119"/>
      <c r="F784" s="119"/>
    </row>
    <row r="785" spans="5:6" ht="15.75" customHeight="1">
      <c r="E785" s="119"/>
      <c r="F785" s="119"/>
    </row>
    <row r="786" spans="5:6" ht="15.75" customHeight="1">
      <c r="E786" s="119"/>
      <c r="F786" s="119"/>
    </row>
    <row r="787" spans="5:6" ht="15.75" customHeight="1">
      <c r="E787" s="119"/>
      <c r="F787" s="119"/>
    </row>
    <row r="788" spans="5:6" ht="15.75" customHeight="1">
      <c r="E788" s="119"/>
      <c r="F788" s="119"/>
    </row>
    <row r="789" spans="5:6" ht="15.75" customHeight="1">
      <c r="E789" s="119"/>
      <c r="F789" s="119"/>
    </row>
    <row r="790" spans="5:6" ht="15.75" customHeight="1">
      <c r="E790" s="119"/>
      <c r="F790" s="119"/>
    </row>
    <row r="791" spans="5:6" ht="15.75" customHeight="1">
      <c r="E791" s="119"/>
      <c r="F791" s="119"/>
    </row>
    <row r="792" spans="5:6" ht="15.75" customHeight="1">
      <c r="E792" s="119"/>
      <c r="F792" s="119"/>
    </row>
    <row r="793" spans="5:6" ht="15.75" customHeight="1">
      <c r="E793" s="119"/>
      <c r="F793" s="119"/>
    </row>
    <row r="794" spans="5:6" ht="15.75" customHeight="1">
      <c r="E794" s="119"/>
      <c r="F794" s="119"/>
    </row>
    <row r="795" spans="5:6" ht="15.75" customHeight="1">
      <c r="E795" s="119"/>
      <c r="F795" s="119"/>
    </row>
    <row r="796" spans="5:6" ht="15.75" customHeight="1">
      <c r="E796" s="119"/>
      <c r="F796" s="119"/>
    </row>
    <row r="797" spans="5:6" ht="15.75" customHeight="1">
      <c r="E797" s="119"/>
      <c r="F797" s="119"/>
    </row>
    <row r="798" spans="5:6" ht="15.75" customHeight="1">
      <c r="E798" s="119"/>
      <c r="F798" s="119"/>
    </row>
    <row r="799" spans="5:6" ht="15.75" customHeight="1">
      <c r="E799" s="119"/>
      <c r="F799" s="119"/>
    </row>
    <row r="800" spans="5:6" ht="15.75" customHeight="1">
      <c r="E800" s="119"/>
      <c r="F800" s="119"/>
    </row>
    <row r="801" spans="5:6" ht="15.75" customHeight="1">
      <c r="E801" s="119"/>
      <c r="F801" s="119"/>
    </row>
    <row r="802" spans="5:6" ht="15.75" customHeight="1">
      <c r="E802" s="119"/>
      <c r="F802" s="119"/>
    </row>
    <row r="803" spans="5:6" ht="15.75" customHeight="1">
      <c r="E803" s="119"/>
      <c r="F803" s="119"/>
    </row>
    <row r="804" spans="5:6" ht="15.75" customHeight="1">
      <c r="E804" s="119"/>
      <c r="F804" s="119"/>
    </row>
    <row r="805" spans="5:6" ht="15.75" customHeight="1">
      <c r="E805" s="119"/>
      <c r="F805" s="119"/>
    </row>
    <row r="806" spans="5:6" ht="15.75" customHeight="1">
      <c r="E806" s="119"/>
      <c r="F806" s="119"/>
    </row>
    <row r="807" spans="5:6" ht="15.75" customHeight="1">
      <c r="E807" s="119"/>
      <c r="F807" s="119"/>
    </row>
    <row r="808" spans="5:6" ht="15.75" customHeight="1">
      <c r="E808" s="119"/>
      <c r="F808" s="119"/>
    </row>
    <row r="809" spans="5:6" ht="15.75" customHeight="1">
      <c r="E809" s="119"/>
      <c r="F809" s="119"/>
    </row>
    <row r="810" spans="5:6" ht="15.75" customHeight="1">
      <c r="E810" s="119"/>
      <c r="F810" s="119"/>
    </row>
    <row r="811" spans="5:6" ht="15.75" customHeight="1">
      <c r="E811" s="119"/>
      <c r="F811" s="119"/>
    </row>
    <row r="812" spans="5:6" ht="15.75" customHeight="1">
      <c r="E812" s="119"/>
      <c r="F812" s="119"/>
    </row>
    <row r="813" spans="5:6" ht="15.75" customHeight="1">
      <c r="E813" s="119"/>
      <c r="F813" s="119"/>
    </row>
    <row r="814" spans="5:6" ht="15.75" customHeight="1">
      <c r="E814" s="119"/>
      <c r="F814" s="119"/>
    </row>
    <row r="815" spans="5:6" ht="15.75" customHeight="1">
      <c r="E815" s="119"/>
      <c r="F815" s="119"/>
    </row>
    <row r="816" spans="5:6" ht="15.75" customHeight="1">
      <c r="E816" s="119"/>
      <c r="F816" s="119"/>
    </row>
    <row r="817" spans="5:6" ht="15.75" customHeight="1">
      <c r="E817" s="119"/>
      <c r="F817" s="119"/>
    </row>
    <row r="818" spans="5:6" ht="15.75" customHeight="1">
      <c r="E818" s="119"/>
      <c r="F818" s="119"/>
    </row>
    <row r="819" spans="5:6" ht="15.75" customHeight="1">
      <c r="E819" s="119"/>
      <c r="F819" s="119"/>
    </row>
    <row r="820" spans="5:6" ht="15.75" customHeight="1">
      <c r="E820" s="119"/>
      <c r="F820" s="119"/>
    </row>
    <row r="821" spans="5:6" ht="15.75" customHeight="1">
      <c r="E821" s="119"/>
      <c r="F821" s="119"/>
    </row>
    <row r="822" spans="5:6" ht="15.75" customHeight="1">
      <c r="E822" s="119"/>
      <c r="F822" s="119"/>
    </row>
    <row r="823" spans="5:6" ht="15.75" customHeight="1">
      <c r="E823" s="119"/>
      <c r="F823" s="119"/>
    </row>
    <row r="824" spans="5:6" ht="15.75" customHeight="1">
      <c r="E824" s="119"/>
      <c r="F824" s="119"/>
    </row>
    <row r="825" spans="5:6" ht="15.75" customHeight="1">
      <c r="E825" s="119"/>
      <c r="F825" s="119"/>
    </row>
    <row r="826" spans="5:6" ht="15.75" customHeight="1">
      <c r="E826" s="119"/>
      <c r="F826" s="119"/>
    </row>
    <row r="827" spans="5:6" ht="15.75" customHeight="1">
      <c r="E827" s="119"/>
      <c r="F827" s="119"/>
    </row>
    <row r="828" spans="5:6" ht="15.75" customHeight="1">
      <c r="E828" s="119"/>
      <c r="F828" s="119"/>
    </row>
    <row r="829" spans="5:6" ht="15.75" customHeight="1">
      <c r="E829" s="119"/>
      <c r="F829" s="119"/>
    </row>
    <row r="830" spans="5:6" ht="15.75" customHeight="1">
      <c r="E830" s="119"/>
      <c r="F830" s="119"/>
    </row>
    <row r="831" spans="5:6" ht="15.75" customHeight="1">
      <c r="E831" s="119"/>
      <c r="F831" s="119"/>
    </row>
    <row r="832" spans="5:6" ht="15.75" customHeight="1">
      <c r="E832" s="119"/>
      <c r="F832" s="119"/>
    </row>
    <row r="833" spans="5:6" ht="15.75" customHeight="1">
      <c r="E833" s="119"/>
      <c r="F833" s="119"/>
    </row>
    <row r="834" spans="5:6" ht="15.75" customHeight="1">
      <c r="E834" s="119"/>
      <c r="F834" s="119"/>
    </row>
    <row r="835" spans="5:6" ht="15.75" customHeight="1">
      <c r="E835" s="119"/>
      <c r="F835" s="119"/>
    </row>
    <row r="836" spans="5:6" ht="15.75" customHeight="1">
      <c r="E836" s="119"/>
      <c r="F836" s="119"/>
    </row>
    <row r="837" spans="5:6" ht="15.75" customHeight="1">
      <c r="E837" s="119"/>
      <c r="F837" s="119"/>
    </row>
    <row r="838" spans="5:6" ht="15.75" customHeight="1">
      <c r="E838" s="119"/>
      <c r="F838" s="119"/>
    </row>
    <row r="839" spans="5:6" ht="15.75" customHeight="1">
      <c r="E839" s="119"/>
      <c r="F839" s="119"/>
    </row>
    <row r="840" spans="5:6" ht="15.75" customHeight="1">
      <c r="E840" s="119"/>
      <c r="F840" s="119"/>
    </row>
    <row r="841" spans="5:6" ht="15.75" customHeight="1">
      <c r="E841" s="119"/>
      <c r="F841" s="119"/>
    </row>
    <row r="842" spans="5:6" ht="15.75" customHeight="1">
      <c r="E842" s="119"/>
      <c r="F842" s="119"/>
    </row>
    <row r="843" spans="5:6" ht="15.75" customHeight="1">
      <c r="E843" s="119"/>
      <c r="F843" s="119"/>
    </row>
    <row r="844" spans="5:6" ht="15.75" customHeight="1">
      <c r="E844" s="119"/>
      <c r="F844" s="119"/>
    </row>
    <row r="845" spans="5:6" ht="15.75" customHeight="1">
      <c r="E845" s="119"/>
      <c r="F845" s="119"/>
    </row>
    <row r="846" spans="5:6" ht="15.75" customHeight="1">
      <c r="E846" s="119"/>
      <c r="F846" s="119"/>
    </row>
    <row r="847" spans="5:6" ht="15.75" customHeight="1">
      <c r="E847" s="119"/>
      <c r="F847" s="119"/>
    </row>
    <row r="848" spans="5:6" ht="15.75" customHeight="1">
      <c r="E848" s="119"/>
      <c r="F848" s="119"/>
    </row>
    <row r="849" spans="5:6" ht="15.75" customHeight="1">
      <c r="E849" s="119"/>
      <c r="F849" s="119"/>
    </row>
    <row r="850" spans="5:6" ht="15.75" customHeight="1">
      <c r="E850" s="119"/>
      <c r="F850" s="119"/>
    </row>
    <row r="851" spans="5:6" ht="15.75" customHeight="1">
      <c r="E851" s="119"/>
      <c r="F851" s="119"/>
    </row>
    <row r="852" spans="5:6" ht="15.75" customHeight="1">
      <c r="E852" s="119"/>
      <c r="F852" s="119"/>
    </row>
    <row r="853" spans="5:6" ht="15.75" customHeight="1">
      <c r="E853" s="119"/>
      <c r="F853" s="119"/>
    </row>
    <row r="854" spans="5:6" ht="15.75" customHeight="1">
      <c r="E854" s="119"/>
      <c r="F854" s="119"/>
    </row>
    <row r="855" spans="5:6" ht="15.75" customHeight="1">
      <c r="E855" s="119"/>
      <c r="F855" s="119"/>
    </row>
    <row r="856" spans="5:6" ht="15.75" customHeight="1">
      <c r="E856" s="119"/>
      <c r="F856" s="119"/>
    </row>
    <row r="857" spans="5:6" ht="15.75" customHeight="1">
      <c r="E857" s="119"/>
      <c r="F857" s="119"/>
    </row>
    <row r="858" spans="5:6" ht="15.75" customHeight="1">
      <c r="E858" s="119"/>
      <c r="F858" s="119"/>
    </row>
    <row r="859" spans="5:6" ht="15.75" customHeight="1">
      <c r="E859" s="119"/>
      <c r="F859" s="119"/>
    </row>
    <row r="860" spans="5:6" ht="15.75" customHeight="1">
      <c r="E860" s="119"/>
      <c r="F860" s="119"/>
    </row>
    <row r="861" spans="5:6" ht="15.75" customHeight="1">
      <c r="E861" s="119"/>
      <c r="F861" s="119"/>
    </row>
    <row r="862" spans="5:6" ht="15.75" customHeight="1">
      <c r="E862" s="119"/>
      <c r="F862" s="119"/>
    </row>
    <row r="863" spans="5:6" ht="15.75" customHeight="1">
      <c r="E863" s="119"/>
      <c r="F863" s="119"/>
    </row>
    <row r="864" spans="5:6" ht="15.75" customHeight="1">
      <c r="E864" s="119"/>
      <c r="F864" s="119"/>
    </row>
    <row r="865" spans="5:6" ht="15.75" customHeight="1">
      <c r="E865" s="119"/>
      <c r="F865" s="119"/>
    </row>
    <row r="866" spans="5:6" ht="15.75" customHeight="1">
      <c r="E866" s="119"/>
      <c r="F866" s="119"/>
    </row>
    <row r="867" spans="5:6" ht="15.75" customHeight="1">
      <c r="E867" s="119"/>
      <c r="F867" s="119"/>
    </row>
    <row r="868" spans="5:6" ht="15.75" customHeight="1">
      <c r="E868" s="119"/>
      <c r="F868" s="119"/>
    </row>
    <row r="869" spans="5:6" ht="15.75" customHeight="1">
      <c r="E869" s="119"/>
      <c r="F869" s="119"/>
    </row>
    <row r="870" spans="5:6" ht="15.75" customHeight="1">
      <c r="E870" s="119"/>
      <c r="F870" s="119"/>
    </row>
    <row r="871" spans="5:6" ht="15.75" customHeight="1">
      <c r="E871" s="119"/>
      <c r="F871" s="119"/>
    </row>
    <row r="872" spans="5:6" ht="15.75" customHeight="1">
      <c r="E872" s="119"/>
      <c r="F872" s="119"/>
    </row>
    <row r="873" spans="5:6" ht="15.75" customHeight="1">
      <c r="E873" s="119"/>
      <c r="F873" s="119"/>
    </row>
    <row r="874" spans="5:6" ht="15.75" customHeight="1">
      <c r="E874" s="119"/>
      <c r="F874" s="119"/>
    </row>
    <row r="875" spans="5:6" ht="15.75" customHeight="1">
      <c r="E875" s="119"/>
      <c r="F875" s="119"/>
    </row>
    <row r="876" spans="5:6" ht="15.75" customHeight="1">
      <c r="E876" s="119"/>
      <c r="F876" s="119"/>
    </row>
    <row r="877" spans="5:6" ht="15.75" customHeight="1">
      <c r="E877" s="119"/>
      <c r="F877" s="119"/>
    </row>
    <row r="878" spans="5:6" ht="15.75" customHeight="1">
      <c r="E878" s="119"/>
      <c r="F878" s="119"/>
    </row>
    <row r="879" spans="5:6" ht="15.75" customHeight="1">
      <c r="E879" s="119"/>
      <c r="F879" s="119"/>
    </row>
    <row r="880" spans="5:6" ht="15.75" customHeight="1">
      <c r="E880" s="119"/>
      <c r="F880" s="119"/>
    </row>
    <row r="881" spans="5:6" ht="15.75" customHeight="1">
      <c r="E881" s="119"/>
      <c r="F881" s="119"/>
    </row>
    <row r="882" spans="5:6" ht="15.75" customHeight="1">
      <c r="E882" s="119"/>
      <c r="F882" s="119"/>
    </row>
    <row r="883" spans="5:6" ht="15.75" customHeight="1">
      <c r="E883" s="119"/>
      <c r="F883" s="119"/>
    </row>
    <row r="884" spans="5:6" ht="15.75" customHeight="1">
      <c r="E884" s="119"/>
      <c r="F884" s="119"/>
    </row>
    <row r="885" spans="5:6" ht="15.75" customHeight="1">
      <c r="E885" s="119"/>
      <c r="F885" s="119"/>
    </row>
    <row r="886" spans="5:6" ht="15.75" customHeight="1">
      <c r="E886" s="119"/>
      <c r="F886" s="119"/>
    </row>
    <row r="887" spans="5:6" ht="15.75" customHeight="1">
      <c r="E887" s="119"/>
      <c r="F887" s="119"/>
    </row>
    <row r="888" spans="5:6" ht="15.75" customHeight="1">
      <c r="E888" s="119"/>
      <c r="F888" s="119"/>
    </row>
    <row r="889" spans="5:6" ht="15.75" customHeight="1">
      <c r="E889" s="119"/>
      <c r="F889" s="119"/>
    </row>
    <row r="890" spans="5:6" ht="15.75" customHeight="1">
      <c r="E890" s="119"/>
      <c r="F890" s="119"/>
    </row>
    <row r="891" spans="5:6" ht="15.75" customHeight="1">
      <c r="E891" s="119"/>
      <c r="F891" s="119"/>
    </row>
    <row r="892" spans="5:6" ht="15.75" customHeight="1">
      <c r="E892" s="119"/>
      <c r="F892" s="119"/>
    </row>
    <row r="893" spans="5:6" ht="15.75" customHeight="1">
      <c r="E893" s="119"/>
      <c r="F893" s="119"/>
    </row>
    <row r="894" spans="5:6" ht="15.75" customHeight="1">
      <c r="E894" s="119"/>
      <c r="F894" s="119"/>
    </row>
    <row r="895" spans="5:6" ht="15.75" customHeight="1">
      <c r="E895" s="119"/>
      <c r="F895" s="119"/>
    </row>
    <row r="896" spans="5:6" ht="15.75" customHeight="1">
      <c r="E896" s="119"/>
      <c r="F896" s="119"/>
    </row>
    <row r="897" spans="5:6" ht="15.75" customHeight="1">
      <c r="E897" s="119"/>
      <c r="F897" s="119"/>
    </row>
    <row r="898" spans="5:6" ht="15.75" customHeight="1">
      <c r="E898" s="119"/>
      <c r="F898" s="119"/>
    </row>
    <row r="899" spans="5:6" ht="15.75" customHeight="1">
      <c r="E899" s="119"/>
      <c r="F899" s="119"/>
    </row>
    <row r="900" spans="5:6" ht="15.75" customHeight="1">
      <c r="E900" s="119"/>
      <c r="F900" s="119"/>
    </row>
    <row r="901" spans="5:6" ht="15.75" customHeight="1">
      <c r="E901" s="119"/>
      <c r="F901" s="119"/>
    </row>
    <row r="902" spans="5:6" ht="15.75" customHeight="1">
      <c r="E902" s="119"/>
      <c r="F902" s="119"/>
    </row>
    <row r="903" spans="5:6" ht="15.75" customHeight="1">
      <c r="E903" s="119"/>
      <c r="F903" s="119"/>
    </row>
    <row r="904" spans="5:6" ht="15.75" customHeight="1">
      <c r="E904" s="119"/>
      <c r="F904" s="119"/>
    </row>
    <row r="905" spans="5:6" ht="15.75" customHeight="1">
      <c r="E905" s="119"/>
      <c r="F905" s="119"/>
    </row>
    <row r="906" spans="5:6" ht="15.75" customHeight="1">
      <c r="E906" s="119"/>
      <c r="F906" s="119"/>
    </row>
    <row r="907" spans="5:6" ht="15.75" customHeight="1">
      <c r="E907" s="119"/>
      <c r="F907" s="119"/>
    </row>
    <row r="908" spans="5:6" ht="15.75" customHeight="1">
      <c r="E908" s="119"/>
      <c r="F908" s="119"/>
    </row>
    <row r="909" spans="5:6" ht="15.75" customHeight="1">
      <c r="E909" s="119"/>
      <c r="F909" s="119"/>
    </row>
    <row r="910" spans="5:6" ht="15.75" customHeight="1">
      <c r="E910" s="119"/>
      <c r="F910" s="119"/>
    </row>
    <row r="911" spans="5:6" ht="15.75" customHeight="1">
      <c r="E911" s="119"/>
      <c r="F911" s="119"/>
    </row>
    <row r="912" spans="5:6" ht="15.75" customHeight="1">
      <c r="E912" s="119"/>
      <c r="F912" s="119"/>
    </row>
    <row r="913" spans="5:6" ht="15.75" customHeight="1">
      <c r="E913" s="119"/>
      <c r="F913" s="119"/>
    </row>
    <row r="914" spans="5:6" ht="15.75" customHeight="1">
      <c r="E914" s="119"/>
      <c r="F914" s="119"/>
    </row>
    <row r="915" spans="5:6" ht="15.75" customHeight="1">
      <c r="E915" s="119"/>
      <c r="F915" s="119"/>
    </row>
    <row r="916" spans="5:6" ht="15.75" customHeight="1">
      <c r="E916" s="119"/>
      <c r="F916" s="119"/>
    </row>
    <row r="917" spans="5:6" ht="15.75" customHeight="1">
      <c r="E917" s="119"/>
      <c r="F917" s="119"/>
    </row>
    <row r="918" spans="5:6" ht="15.75" customHeight="1">
      <c r="E918" s="119"/>
      <c r="F918" s="119"/>
    </row>
    <row r="919" spans="5:6" ht="15.75" customHeight="1">
      <c r="E919" s="119"/>
      <c r="F919" s="119"/>
    </row>
    <row r="920" spans="5:6" ht="15.75" customHeight="1">
      <c r="E920" s="119"/>
      <c r="F920" s="119"/>
    </row>
    <row r="921" spans="5:6" ht="15.75" customHeight="1">
      <c r="E921" s="119"/>
      <c r="F921" s="119"/>
    </row>
    <row r="922" spans="5:6" ht="15.75" customHeight="1">
      <c r="E922" s="119"/>
      <c r="F922" s="119"/>
    </row>
    <row r="923" spans="5:6" ht="15.75" customHeight="1">
      <c r="E923" s="119"/>
      <c r="F923" s="119"/>
    </row>
    <row r="924" spans="5:6" ht="15.75" customHeight="1">
      <c r="E924" s="119"/>
      <c r="F924" s="119"/>
    </row>
    <row r="925" spans="5:6" ht="15.75" customHeight="1">
      <c r="E925" s="119"/>
      <c r="F925" s="119"/>
    </row>
    <row r="926" spans="5:6" ht="15.75" customHeight="1">
      <c r="E926" s="119"/>
      <c r="F926" s="119"/>
    </row>
    <row r="927" spans="5:6" ht="15.75" customHeight="1">
      <c r="E927" s="119"/>
      <c r="F927" s="119"/>
    </row>
    <row r="928" spans="5:6" ht="15.75" customHeight="1">
      <c r="E928" s="119"/>
      <c r="F928" s="119"/>
    </row>
    <row r="929" spans="5:6" ht="15.75" customHeight="1">
      <c r="E929" s="119"/>
      <c r="F929" s="119"/>
    </row>
    <row r="930" spans="5:6" ht="15.75" customHeight="1">
      <c r="E930" s="119"/>
      <c r="F930" s="119"/>
    </row>
    <row r="931" spans="5:6" ht="15.75" customHeight="1">
      <c r="E931" s="119"/>
      <c r="F931" s="119"/>
    </row>
    <row r="932" spans="5:6" ht="15.75" customHeight="1">
      <c r="E932" s="119"/>
      <c r="F932" s="119"/>
    </row>
    <row r="933" spans="5:6" ht="15.75" customHeight="1">
      <c r="E933" s="119"/>
      <c r="F933" s="119"/>
    </row>
    <row r="934" spans="5:6" ht="15.75" customHeight="1">
      <c r="E934" s="119"/>
      <c r="F934" s="119"/>
    </row>
    <row r="935" spans="5:6" ht="15.75" customHeight="1">
      <c r="E935" s="119"/>
      <c r="F935" s="119"/>
    </row>
    <row r="936" spans="5:6" ht="15.75" customHeight="1">
      <c r="E936" s="119"/>
      <c r="F936" s="119"/>
    </row>
    <row r="937" spans="5:6" ht="15.75" customHeight="1">
      <c r="E937" s="119"/>
      <c r="F937" s="119"/>
    </row>
    <row r="938" spans="5:6" ht="15.75" customHeight="1">
      <c r="E938" s="119"/>
      <c r="F938" s="119"/>
    </row>
    <row r="939" spans="5:6" ht="15.75" customHeight="1">
      <c r="E939" s="119"/>
      <c r="F939" s="119"/>
    </row>
    <row r="940" spans="5:6" ht="15.75" customHeight="1">
      <c r="E940" s="119"/>
      <c r="F940" s="119"/>
    </row>
    <row r="941" spans="5:6" ht="15.75" customHeight="1">
      <c r="E941" s="119"/>
      <c r="F941" s="119"/>
    </row>
    <row r="942" spans="5:6" ht="15.75" customHeight="1">
      <c r="E942" s="119"/>
      <c r="F942" s="119"/>
    </row>
    <row r="943" spans="5:6" ht="15.75" customHeight="1">
      <c r="E943" s="119"/>
      <c r="F943" s="119"/>
    </row>
    <row r="944" spans="5:6" ht="15.75" customHeight="1">
      <c r="E944" s="119"/>
      <c r="F944" s="119"/>
    </row>
    <row r="945" spans="5:6" ht="15.75" customHeight="1">
      <c r="E945" s="119"/>
      <c r="F945" s="119"/>
    </row>
    <row r="946" spans="5:6" ht="15.75" customHeight="1">
      <c r="E946" s="119"/>
      <c r="F946" s="119"/>
    </row>
    <row r="947" spans="5:6" ht="15.75" customHeight="1">
      <c r="E947" s="119"/>
      <c r="F947" s="119"/>
    </row>
    <row r="948" spans="5:6" ht="15.75" customHeight="1">
      <c r="E948" s="119"/>
      <c r="F948" s="119"/>
    </row>
    <row r="949" spans="5:6" ht="15.75" customHeight="1">
      <c r="E949" s="119"/>
      <c r="F949" s="119"/>
    </row>
    <row r="950" spans="5:6" ht="15.75" customHeight="1">
      <c r="E950" s="119"/>
      <c r="F950" s="119"/>
    </row>
    <row r="951" spans="5:6" ht="15.75" customHeight="1">
      <c r="E951" s="119"/>
      <c r="F951" s="119"/>
    </row>
    <row r="952" spans="5:6" ht="15.75" customHeight="1">
      <c r="E952" s="119"/>
      <c r="F952" s="119"/>
    </row>
    <row r="953" spans="5:6" ht="15.75" customHeight="1">
      <c r="E953" s="119"/>
      <c r="F953" s="119"/>
    </row>
    <row r="954" spans="5:6" ht="15.75" customHeight="1">
      <c r="E954" s="119"/>
      <c r="F954" s="119"/>
    </row>
    <row r="955" spans="5:6" ht="15.75" customHeight="1">
      <c r="E955" s="119"/>
      <c r="F955" s="119"/>
    </row>
    <row r="956" spans="5:6" ht="15.75" customHeight="1">
      <c r="E956" s="119"/>
      <c r="F956" s="119"/>
    </row>
    <row r="957" spans="5:6" ht="15.75" customHeight="1">
      <c r="E957" s="119"/>
      <c r="F957" s="119"/>
    </row>
    <row r="958" spans="5:6" ht="15.75" customHeight="1">
      <c r="E958" s="119"/>
      <c r="F958" s="119"/>
    </row>
    <row r="959" spans="5:6" ht="15.75" customHeight="1">
      <c r="E959" s="119"/>
      <c r="F959" s="119"/>
    </row>
    <row r="960" spans="5:6" ht="15.75" customHeight="1">
      <c r="E960" s="119"/>
      <c r="F960" s="119"/>
    </row>
    <row r="961" spans="5:6" ht="15.75" customHeight="1">
      <c r="E961" s="119"/>
      <c r="F961" s="119"/>
    </row>
    <row r="962" spans="5:6" ht="15.75" customHeight="1">
      <c r="E962" s="119"/>
      <c r="F962" s="119"/>
    </row>
    <row r="963" spans="5:6" ht="15.75" customHeight="1">
      <c r="E963" s="119"/>
      <c r="F963" s="119"/>
    </row>
    <row r="964" spans="5:6" ht="15.75" customHeight="1">
      <c r="E964" s="119"/>
      <c r="F964" s="119"/>
    </row>
    <row r="965" spans="5:6" ht="15.75" customHeight="1">
      <c r="E965" s="119"/>
      <c r="F965" s="119"/>
    </row>
    <row r="966" spans="5:6" ht="15.75" customHeight="1">
      <c r="E966" s="119"/>
      <c r="F966" s="119"/>
    </row>
    <row r="967" spans="5:6" ht="15.75" customHeight="1">
      <c r="E967" s="119"/>
      <c r="F967" s="119"/>
    </row>
    <row r="968" spans="5:6" ht="15.75" customHeight="1">
      <c r="E968" s="119"/>
      <c r="F968" s="119"/>
    </row>
    <row r="969" spans="5:6" ht="15.75" customHeight="1">
      <c r="E969" s="119"/>
      <c r="F969" s="119"/>
    </row>
    <row r="970" spans="5:6" ht="15.75" customHeight="1">
      <c r="E970" s="119"/>
      <c r="F970" s="119"/>
    </row>
    <row r="971" spans="5:6" ht="15.75" customHeight="1">
      <c r="E971" s="119"/>
      <c r="F971" s="119"/>
    </row>
    <row r="972" spans="5:6" ht="15.75" customHeight="1">
      <c r="E972" s="119"/>
      <c r="F972" s="119"/>
    </row>
    <row r="973" spans="5:6" ht="15.75" customHeight="1">
      <c r="E973" s="119"/>
      <c r="F973" s="119"/>
    </row>
    <row r="974" spans="5:6" ht="15.75" customHeight="1">
      <c r="E974" s="119"/>
      <c r="F974" s="119"/>
    </row>
    <row r="975" spans="5:6" ht="15.75" customHeight="1">
      <c r="E975" s="119"/>
      <c r="F975" s="119"/>
    </row>
    <row r="976" spans="5:6" ht="15.75" customHeight="1">
      <c r="E976" s="119"/>
      <c r="F976" s="119"/>
    </row>
    <row r="977" spans="5:6" ht="15.75" customHeight="1">
      <c r="E977" s="119"/>
      <c r="F977" s="119"/>
    </row>
    <row r="978" spans="5:6" ht="15.75" customHeight="1">
      <c r="E978" s="119"/>
      <c r="F978" s="119"/>
    </row>
    <row r="979" spans="5:6" ht="15.75" customHeight="1">
      <c r="E979" s="119"/>
      <c r="F979" s="119"/>
    </row>
    <row r="980" spans="5:6" ht="15.75" customHeight="1">
      <c r="E980" s="119"/>
      <c r="F980" s="119"/>
    </row>
    <row r="981" spans="5:6" ht="15.75" customHeight="1">
      <c r="E981" s="119"/>
      <c r="F981" s="119"/>
    </row>
    <row r="982" spans="5:6" ht="15.75" customHeight="1">
      <c r="E982" s="119"/>
      <c r="F982" s="119"/>
    </row>
    <row r="983" spans="5:6" ht="15.75" customHeight="1">
      <c r="E983" s="119"/>
      <c r="F983" s="119"/>
    </row>
    <row r="984" spans="5:6" ht="15.75" customHeight="1">
      <c r="E984" s="119"/>
      <c r="F984" s="119"/>
    </row>
    <row r="985" spans="5:6" ht="15.75" customHeight="1">
      <c r="E985" s="119"/>
      <c r="F985" s="119"/>
    </row>
    <row r="986" spans="5:6" ht="15.75" customHeight="1">
      <c r="E986" s="119"/>
      <c r="F986" s="119"/>
    </row>
    <row r="987" spans="5:6" ht="15.75" customHeight="1">
      <c r="E987" s="119"/>
      <c r="F987" s="119"/>
    </row>
    <row r="988" spans="5:6" ht="15.75" customHeight="1">
      <c r="E988" s="119"/>
      <c r="F988" s="119"/>
    </row>
    <row r="989" spans="5:6" ht="15.75" customHeight="1">
      <c r="E989" s="119"/>
      <c r="F989" s="119"/>
    </row>
    <row r="990" spans="5:6" ht="15.75" customHeight="1">
      <c r="E990" s="119"/>
      <c r="F990" s="119"/>
    </row>
    <row r="991" spans="5:6" ht="15.75" customHeight="1">
      <c r="E991" s="119"/>
      <c r="F991" s="119"/>
    </row>
    <row r="992" spans="5:6" ht="15.75" customHeight="1">
      <c r="E992" s="119"/>
      <c r="F992" s="119"/>
    </row>
    <row r="993" spans="5:6" ht="15.75" customHeight="1">
      <c r="E993" s="119"/>
      <c r="F993" s="119"/>
    </row>
    <row r="994" spans="5:6" ht="15.75" customHeight="1">
      <c r="E994" s="119"/>
      <c r="F994" s="119"/>
    </row>
    <row r="995" spans="5:6" ht="15.75" customHeight="1">
      <c r="E995" s="119"/>
      <c r="F995" s="119"/>
    </row>
    <row r="996" spans="5:6" ht="15.75" customHeight="1">
      <c r="E996" s="119"/>
      <c r="F996" s="119"/>
    </row>
    <row r="997" spans="5:6" ht="15.75" customHeight="1">
      <c r="E997" s="119"/>
      <c r="F997" s="119"/>
    </row>
    <row r="998" spans="5:6" ht="15.75" customHeight="1">
      <c r="E998" s="119"/>
      <c r="F998" s="119"/>
    </row>
    <row r="999" spans="5:6" ht="15.75" customHeight="1">
      <c r="E999" s="119"/>
      <c r="F999" s="119"/>
    </row>
    <row r="1000" spans="5:6" ht="15.75" customHeight="1">
      <c r="E1000" s="119"/>
      <c r="F1000" s="119"/>
    </row>
  </sheetData>
  <mergeCells count="17">
    <mergeCell ref="B5:F5"/>
    <mergeCell ref="H5:J5"/>
    <mergeCell ref="B6:D6"/>
    <mergeCell ref="B7:D7"/>
    <mergeCell ref="B8:D8"/>
    <mergeCell ref="B9:D9"/>
    <mergeCell ref="H10:J10"/>
    <mergeCell ref="B17:D17"/>
    <mergeCell ref="B18:F18"/>
    <mergeCell ref="B19:D19"/>
    <mergeCell ref="B10:D10"/>
    <mergeCell ref="B11:D11"/>
    <mergeCell ref="B12:D12"/>
    <mergeCell ref="B13:D13"/>
    <mergeCell ref="B14:D14"/>
    <mergeCell ref="B15:D15"/>
    <mergeCell ref="B16:D16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00"/>
  <sheetViews>
    <sheetView workbookViewId="0"/>
  </sheetViews>
  <sheetFormatPr defaultColWidth="12.5703125" defaultRowHeight="15" customHeight="1"/>
  <cols>
    <col min="1" max="1" width="36.5703125" customWidth="1"/>
    <col min="2" max="2" width="20" customWidth="1"/>
    <col min="3" max="3" width="8" customWidth="1"/>
    <col min="4" max="4" width="20.42578125" customWidth="1"/>
    <col min="5" max="26" width="8" customWidth="1"/>
  </cols>
  <sheetData>
    <row r="1" spans="1:11" ht="30" customHeight="1">
      <c r="A1" s="17" t="s">
        <v>9</v>
      </c>
      <c r="B1" s="15" t="s">
        <v>11</v>
      </c>
      <c r="C1" s="108" t="s">
        <v>205</v>
      </c>
      <c r="D1" s="19" t="s">
        <v>206</v>
      </c>
      <c r="E1" s="19"/>
      <c r="F1" s="19"/>
      <c r="G1" s="19"/>
      <c r="H1" s="19"/>
      <c r="I1" s="19"/>
      <c r="J1" s="19"/>
      <c r="K1" s="19" t="s">
        <v>86</v>
      </c>
    </row>
    <row r="2" spans="1:11">
      <c r="A2" s="128" t="s">
        <v>51</v>
      </c>
      <c r="B2" s="129"/>
      <c r="C2" s="130"/>
      <c r="D2" s="130">
        <f t="shared" ref="D2:D10" si="0">C2*0.22</f>
        <v>0</v>
      </c>
      <c r="E2" s="130"/>
      <c r="F2" s="130"/>
      <c r="G2" s="130"/>
      <c r="H2" s="41"/>
      <c r="I2" s="41"/>
      <c r="J2" s="41"/>
      <c r="K2" s="41">
        <v>13.46</v>
      </c>
    </row>
    <row r="3" spans="1:11">
      <c r="A3" s="40"/>
      <c r="B3" s="129"/>
      <c r="C3" s="130"/>
      <c r="D3" s="130">
        <f t="shared" si="0"/>
        <v>0</v>
      </c>
      <c r="E3" s="130"/>
      <c r="F3" s="130"/>
      <c r="G3" s="130"/>
      <c r="H3" s="41"/>
      <c r="I3" s="41"/>
      <c r="J3" s="41"/>
      <c r="K3" s="41">
        <v>0</v>
      </c>
    </row>
    <row r="4" spans="1:11">
      <c r="A4" s="40"/>
      <c r="B4" s="129"/>
      <c r="C4" s="130"/>
      <c r="D4" s="130">
        <f t="shared" si="0"/>
        <v>0</v>
      </c>
      <c r="E4" s="130"/>
      <c r="F4" s="130"/>
      <c r="G4" s="130"/>
      <c r="H4" s="41"/>
      <c r="I4" s="41"/>
      <c r="J4" s="41"/>
      <c r="K4" s="41">
        <v>0</v>
      </c>
    </row>
    <row r="5" spans="1:11">
      <c r="A5" s="128" t="s">
        <v>52</v>
      </c>
      <c r="B5" s="129"/>
      <c r="C5" s="130"/>
      <c r="D5" s="130">
        <f t="shared" si="0"/>
        <v>0</v>
      </c>
      <c r="E5" s="130"/>
      <c r="F5" s="130"/>
      <c r="G5" s="130"/>
      <c r="H5" s="41"/>
      <c r="I5" s="41"/>
      <c r="J5" s="41"/>
      <c r="K5" s="41">
        <v>40.82</v>
      </c>
    </row>
    <row r="6" spans="1:11">
      <c r="A6" s="40"/>
      <c r="B6" s="129"/>
      <c r="C6" s="130"/>
      <c r="D6" s="130">
        <f t="shared" si="0"/>
        <v>0</v>
      </c>
      <c r="E6" s="130"/>
      <c r="F6" s="130"/>
      <c r="G6" s="130"/>
      <c r="H6" s="41"/>
      <c r="I6" s="41"/>
      <c r="J6" s="41"/>
      <c r="K6" s="41">
        <v>0</v>
      </c>
    </row>
    <row r="7" spans="1:11">
      <c r="A7" s="40"/>
      <c r="B7" s="129"/>
      <c r="C7" s="130"/>
      <c r="D7" s="130">
        <f t="shared" si="0"/>
        <v>0</v>
      </c>
      <c r="E7" s="130"/>
      <c r="F7" s="130"/>
      <c r="G7" s="130"/>
      <c r="H7" s="41"/>
      <c r="I7" s="41"/>
      <c r="J7" s="41"/>
      <c r="K7" s="41">
        <v>0</v>
      </c>
    </row>
    <row r="8" spans="1:11">
      <c r="A8" s="131" t="s">
        <v>53</v>
      </c>
      <c r="B8" s="132"/>
      <c r="C8" s="130"/>
      <c r="D8" s="130">
        <f t="shared" si="0"/>
        <v>0</v>
      </c>
      <c r="E8" s="130"/>
      <c r="F8" s="130"/>
      <c r="G8" s="130"/>
      <c r="H8" s="41"/>
      <c r="I8" s="41"/>
      <c r="J8" s="41"/>
      <c r="K8" s="41">
        <v>13.46</v>
      </c>
    </row>
    <row r="9" spans="1:11">
      <c r="A9" s="43"/>
      <c r="B9" s="132"/>
      <c r="C9" s="130"/>
      <c r="D9" s="130">
        <f t="shared" si="0"/>
        <v>0</v>
      </c>
      <c r="E9" s="130"/>
      <c r="F9" s="130"/>
      <c r="G9" s="130"/>
      <c r="H9" s="41"/>
      <c r="I9" s="41"/>
      <c r="J9" s="41"/>
      <c r="K9" s="41">
        <v>0</v>
      </c>
    </row>
    <row r="10" spans="1:11">
      <c r="A10" s="43"/>
      <c r="B10" s="132"/>
      <c r="C10" s="130"/>
      <c r="D10" s="130">
        <f t="shared" si="0"/>
        <v>0</v>
      </c>
      <c r="E10" s="130"/>
      <c r="F10" s="130"/>
      <c r="G10" s="130"/>
      <c r="H10" s="41"/>
      <c r="I10" s="41"/>
      <c r="J10" s="41"/>
      <c r="K10" s="41">
        <v>0</v>
      </c>
    </row>
    <row r="11" spans="1:11">
      <c r="A11" s="131" t="s">
        <v>266</v>
      </c>
      <c r="B11" s="132"/>
      <c r="C11" s="130"/>
      <c r="D11" s="130"/>
      <c r="E11" s="130"/>
      <c r="F11" s="130"/>
      <c r="G11" s="130"/>
      <c r="H11" s="41"/>
      <c r="I11" s="41"/>
      <c r="J11" s="41"/>
      <c r="K11" s="41">
        <v>29.96</v>
      </c>
    </row>
    <row r="12" spans="1:11">
      <c r="A12" s="43"/>
      <c r="B12" s="132"/>
      <c r="C12" s="130"/>
      <c r="D12" s="130"/>
      <c r="E12" s="130"/>
      <c r="F12" s="130"/>
      <c r="G12" s="130"/>
      <c r="H12" s="41"/>
      <c r="I12" s="41"/>
      <c r="J12" s="41"/>
      <c r="K12" s="41">
        <v>0</v>
      </c>
    </row>
    <row r="13" spans="1:11">
      <c r="A13" s="43"/>
      <c r="B13" s="132"/>
      <c r="C13" s="130"/>
      <c r="D13" s="130"/>
      <c r="E13" s="130"/>
      <c r="F13" s="130"/>
      <c r="G13" s="130"/>
      <c r="H13" s="41"/>
      <c r="I13" s="41"/>
      <c r="J13" s="41"/>
      <c r="K13" s="41">
        <v>0</v>
      </c>
    </row>
    <row r="14" spans="1:11">
      <c r="A14" s="131" t="s">
        <v>267</v>
      </c>
      <c r="B14" s="129"/>
      <c r="C14" s="130"/>
      <c r="D14" s="130">
        <f t="shared" ref="D14:D16" si="1">C14*0.22</f>
        <v>0</v>
      </c>
      <c r="E14" s="130"/>
      <c r="F14" s="130"/>
      <c r="G14" s="130"/>
      <c r="H14" s="41"/>
      <c r="I14" s="41"/>
      <c r="J14" s="41"/>
      <c r="K14" s="41">
        <v>54.08</v>
      </c>
    </row>
    <row r="15" spans="1:11">
      <c r="A15" s="43"/>
      <c r="B15" s="129"/>
      <c r="C15" s="130"/>
      <c r="D15" s="130">
        <f t="shared" si="1"/>
        <v>0</v>
      </c>
      <c r="E15" s="130"/>
      <c r="F15" s="130"/>
      <c r="G15" s="130"/>
      <c r="H15" s="41"/>
      <c r="I15" s="41"/>
      <c r="J15" s="41"/>
      <c r="K15" s="41">
        <v>0</v>
      </c>
    </row>
    <row r="16" spans="1:11">
      <c r="A16" s="43"/>
      <c r="B16" s="129"/>
      <c r="C16" s="130"/>
      <c r="D16" s="130">
        <f t="shared" si="1"/>
        <v>0</v>
      </c>
      <c r="E16" s="130"/>
      <c r="F16" s="130"/>
      <c r="G16" s="130"/>
      <c r="H16" s="41"/>
      <c r="I16" s="41"/>
      <c r="J16" s="41"/>
      <c r="K16" s="41">
        <v>0</v>
      </c>
    </row>
    <row r="17" spans="1:11">
      <c r="A17" s="131" t="s">
        <v>268</v>
      </c>
      <c r="B17" s="132"/>
      <c r="C17" s="130"/>
      <c r="D17" s="130"/>
      <c r="E17" s="130"/>
      <c r="F17" s="130"/>
      <c r="G17" s="130"/>
      <c r="H17" s="41"/>
      <c r="I17" s="41"/>
      <c r="J17" s="41"/>
      <c r="K17" s="41">
        <v>45.43</v>
      </c>
    </row>
    <row r="18" spans="1:11">
      <c r="A18" s="43"/>
      <c r="B18" s="132"/>
      <c r="C18" s="130"/>
      <c r="D18" s="130"/>
      <c r="E18" s="130"/>
      <c r="F18" s="130"/>
      <c r="G18" s="130"/>
      <c r="H18" s="41"/>
      <c r="I18" s="41"/>
      <c r="J18" s="41"/>
      <c r="K18" s="41">
        <v>0</v>
      </c>
    </row>
    <row r="19" spans="1:11">
      <c r="A19" s="43"/>
      <c r="B19" s="132"/>
      <c r="C19" s="130"/>
      <c r="D19" s="130"/>
      <c r="E19" s="130"/>
      <c r="F19" s="130"/>
      <c r="G19" s="130"/>
      <c r="H19" s="41"/>
      <c r="I19" s="41"/>
      <c r="J19" s="41"/>
      <c r="K19" s="41">
        <v>0</v>
      </c>
    </row>
    <row r="20" spans="1:11">
      <c r="A20" s="131" t="s">
        <v>269</v>
      </c>
      <c r="B20" s="132"/>
      <c r="C20" s="130"/>
      <c r="D20" s="130"/>
      <c r="E20" s="130"/>
      <c r="F20" s="130"/>
      <c r="G20" s="130"/>
      <c r="H20" s="41"/>
      <c r="I20" s="41"/>
      <c r="J20" s="41"/>
      <c r="K20" s="41">
        <v>36.22</v>
      </c>
    </row>
    <row r="21" spans="1:11" ht="15.75" customHeight="1">
      <c r="A21" s="43"/>
      <c r="B21" s="132"/>
      <c r="C21" s="130"/>
      <c r="D21" s="130"/>
      <c r="E21" s="130"/>
      <c r="F21" s="130"/>
      <c r="G21" s="130"/>
      <c r="H21" s="41"/>
      <c r="I21" s="41"/>
      <c r="J21" s="41"/>
      <c r="K21" s="41">
        <v>0</v>
      </c>
    </row>
    <row r="22" spans="1:11" ht="15.75" customHeight="1">
      <c r="A22" s="43"/>
      <c r="B22" s="132"/>
      <c r="C22" s="130"/>
      <c r="D22" s="130"/>
      <c r="E22" s="130"/>
      <c r="F22" s="130"/>
      <c r="G22" s="130"/>
      <c r="H22" s="41"/>
      <c r="I22" s="41"/>
      <c r="J22" s="41"/>
      <c r="K22" s="41">
        <v>0</v>
      </c>
    </row>
    <row r="23" spans="1:11" ht="15.75" customHeight="1">
      <c r="A23" s="131" t="s">
        <v>270</v>
      </c>
      <c r="B23" s="132"/>
      <c r="C23" s="130"/>
      <c r="D23" s="130"/>
      <c r="E23" s="130"/>
      <c r="F23" s="130"/>
      <c r="G23" s="130"/>
      <c r="H23" s="41"/>
      <c r="I23" s="41"/>
      <c r="J23" s="41"/>
      <c r="K23" s="41">
        <v>12.39</v>
      </c>
    </row>
    <row r="24" spans="1:11" ht="15.75" customHeight="1">
      <c r="A24" s="43"/>
      <c r="B24" s="132"/>
      <c r="C24" s="130"/>
      <c r="D24" s="130"/>
      <c r="E24" s="130"/>
      <c r="F24" s="130"/>
      <c r="G24" s="130"/>
      <c r="H24" s="41"/>
      <c r="I24" s="41"/>
      <c r="J24" s="41"/>
      <c r="K24" s="41">
        <v>0</v>
      </c>
    </row>
    <row r="25" spans="1:11" ht="15.75" customHeight="1">
      <c r="A25" s="131"/>
      <c r="B25" s="132"/>
      <c r="C25" s="130"/>
      <c r="D25" s="130"/>
      <c r="E25" s="130"/>
      <c r="F25" s="130"/>
      <c r="G25" s="130"/>
      <c r="H25" s="41"/>
      <c r="I25" s="41"/>
      <c r="J25" s="41"/>
      <c r="K25" s="41">
        <v>0</v>
      </c>
    </row>
    <row r="26" spans="1:11" ht="15.75" customHeight="1">
      <c r="A26" s="67"/>
      <c r="B26" s="132"/>
      <c r="C26" s="130"/>
      <c r="D26" s="130"/>
      <c r="E26" s="130"/>
      <c r="F26" s="130"/>
      <c r="G26" s="130"/>
      <c r="H26" s="41"/>
      <c r="I26" s="41"/>
      <c r="J26" s="41"/>
      <c r="K26" s="41">
        <v>0</v>
      </c>
    </row>
    <row r="27" spans="1:11" ht="15.75" customHeight="1">
      <c r="A27" s="67"/>
      <c r="B27" s="132"/>
      <c r="C27" s="130"/>
      <c r="D27" s="130"/>
      <c r="E27" s="130"/>
      <c r="F27" s="130"/>
      <c r="G27" s="130"/>
      <c r="H27" s="41"/>
      <c r="I27" s="41"/>
      <c r="J27" s="41"/>
      <c r="K27" s="41">
        <v>0</v>
      </c>
    </row>
    <row r="28" spans="1:11" ht="15.75" customHeight="1">
      <c r="A28" s="133" t="s">
        <v>271</v>
      </c>
      <c r="B28" s="134"/>
      <c r="C28" s="135"/>
      <c r="D28" s="135">
        <f t="shared" ref="D28:D81" si="2">C28*0.22</f>
        <v>0</v>
      </c>
      <c r="E28" s="130"/>
      <c r="F28" s="130"/>
      <c r="G28" s="130"/>
      <c r="H28" s="41"/>
      <c r="I28" s="41"/>
      <c r="J28" s="41"/>
      <c r="K28" s="41">
        <v>24.27</v>
      </c>
    </row>
    <row r="29" spans="1:11" ht="15.75" customHeight="1">
      <c r="A29" s="67"/>
      <c r="B29" s="134"/>
      <c r="C29" s="135"/>
      <c r="D29" s="135">
        <f t="shared" si="2"/>
        <v>0</v>
      </c>
      <c r="E29" s="130"/>
      <c r="F29" s="130"/>
      <c r="G29" s="130"/>
      <c r="H29" s="41"/>
      <c r="I29" s="41"/>
      <c r="J29" s="41"/>
      <c r="K29" s="41">
        <v>0</v>
      </c>
    </row>
    <row r="30" spans="1:11" ht="15.75" customHeight="1">
      <c r="A30" s="67"/>
      <c r="B30" s="134"/>
      <c r="C30" s="135"/>
      <c r="D30" s="135">
        <f t="shared" si="2"/>
        <v>0</v>
      </c>
      <c r="E30" s="130"/>
      <c r="F30" s="130"/>
      <c r="G30" s="130"/>
      <c r="H30" s="41"/>
      <c r="I30" s="41"/>
      <c r="J30" s="41"/>
      <c r="K30" s="41">
        <v>0</v>
      </c>
    </row>
    <row r="31" spans="1:11" ht="15.75" customHeight="1">
      <c r="A31" s="136" t="s">
        <v>272</v>
      </c>
      <c r="B31" s="134"/>
      <c r="C31" s="135"/>
      <c r="D31" s="135">
        <f t="shared" si="2"/>
        <v>0</v>
      </c>
      <c r="E31" s="130"/>
      <c r="F31" s="130"/>
      <c r="G31" s="130"/>
      <c r="H31" s="41"/>
      <c r="I31" s="41"/>
      <c r="J31" s="41"/>
      <c r="K31" s="41">
        <v>20.48</v>
      </c>
    </row>
    <row r="32" spans="1:11" ht="15.75" customHeight="1">
      <c r="A32" s="67"/>
      <c r="B32" s="134"/>
      <c r="C32" s="135"/>
      <c r="D32" s="135">
        <f t="shared" si="2"/>
        <v>0</v>
      </c>
      <c r="E32" s="130"/>
      <c r="F32" s="130"/>
      <c r="G32" s="130"/>
      <c r="H32" s="41"/>
      <c r="I32" s="41"/>
      <c r="J32" s="41"/>
      <c r="K32" s="41">
        <v>0</v>
      </c>
    </row>
    <row r="33" spans="1:11" ht="15.75" customHeight="1">
      <c r="A33" s="67"/>
      <c r="B33" s="134"/>
      <c r="C33" s="135"/>
      <c r="D33" s="135">
        <f t="shared" si="2"/>
        <v>0</v>
      </c>
      <c r="E33" s="130"/>
      <c r="F33" s="130"/>
      <c r="G33" s="130"/>
      <c r="H33" s="41"/>
      <c r="I33" s="41"/>
      <c r="J33" s="41"/>
      <c r="K33" s="41">
        <v>0</v>
      </c>
    </row>
    <row r="34" spans="1:11" ht="15.75" customHeight="1">
      <c r="A34" s="133" t="s">
        <v>273</v>
      </c>
      <c r="B34" s="134"/>
      <c r="C34" s="135"/>
      <c r="D34" s="135">
        <f t="shared" si="2"/>
        <v>0</v>
      </c>
      <c r="E34" s="130"/>
      <c r="F34" s="130"/>
      <c r="G34" s="130"/>
      <c r="H34" s="41"/>
      <c r="I34" s="41"/>
      <c r="J34" s="41"/>
      <c r="K34" s="41">
        <v>20.350000000000001</v>
      </c>
    </row>
    <row r="35" spans="1:11" ht="15.75" customHeight="1">
      <c r="A35" s="67"/>
      <c r="B35" s="134"/>
      <c r="C35" s="135"/>
      <c r="D35" s="135">
        <f t="shared" si="2"/>
        <v>0</v>
      </c>
      <c r="E35" s="130"/>
      <c r="F35" s="130"/>
      <c r="G35" s="130"/>
      <c r="H35" s="41"/>
      <c r="I35" s="41"/>
      <c r="J35" s="41"/>
      <c r="K35" s="41">
        <v>0</v>
      </c>
    </row>
    <row r="36" spans="1:11" ht="15.75" customHeight="1">
      <c r="A36" s="67"/>
      <c r="B36" s="134"/>
      <c r="C36" s="135"/>
      <c r="D36" s="135">
        <f t="shared" si="2"/>
        <v>0</v>
      </c>
      <c r="E36" s="130"/>
      <c r="F36" s="130"/>
      <c r="G36" s="130"/>
      <c r="H36" s="41"/>
      <c r="I36" s="41"/>
      <c r="J36" s="41"/>
      <c r="K36" s="41">
        <v>0</v>
      </c>
    </row>
    <row r="37" spans="1:11" ht="15.75" customHeight="1">
      <c r="A37" s="133" t="s">
        <v>274</v>
      </c>
      <c r="B37" s="134"/>
      <c r="C37" s="135"/>
      <c r="D37" s="135">
        <f t="shared" si="2"/>
        <v>0</v>
      </c>
      <c r="E37" s="130"/>
      <c r="F37" s="130"/>
      <c r="G37" s="130"/>
      <c r="H37" s="41"/>
      <c r="I37" s="41"/>
      <c r="J37" s="41"/>
      <c r="K37" s="41">
        <v>20.239999999999998</v>
      </c>
    </row>
    <row r="38" spans="1:11" ht="15.75" customHeight="1">
      <c r="A38" s="67"/>
      <c r="B38" s="134"/>
      <c r="C38" s="135"/>
      <c r="D38" s="135">
        <f t="shared" si="2"/>
        <v>0</v>
      </c>
      <c r="E38" s="130"/>
      <c r="F38" s="130"/>
      <c r="G38" s="130"/>
      <c r="H38" s="41"/>
      <c r="I38" s="41"/>
      <c r="J38" s="41"/>
      <c r="K38" s="41">
        <v>0</v>
      </c>
    </row>
    <row r="39" spans="1:11" ht="15.75" customHeight="1">
      <c r="A39" s="67"/>
      <c r="B39" s="134"/>
      <c r="C39" s="135"/>
      <c r="D39" s="135">
        <f t="shared" si="2"/>
        <v>0</v>
      </c>
      <c r="E39" s="130"/>
      <c r="F39" s="130"/>
      <c r="G39" s="130"/>
      <c r="H39" s="41"/>
      <c r="I39" s="41"/>
      <c r="J39" s="41"/>
      <c r="K39" s="41">
        <v>0</v>
      </c>
    </row>
    <row r="40" spans="1:11" ht="15.75" customHeight="1">
      <c r="A40" s="133" t="s">
        <v>275</v>
      </c>
      <c r="B40" s="134"/>
      <c r="C40" s="135"/>
      <c r="D40" s="135">
        <f t="shared" si="2"/>
        <v>0</v>
      </c>
      <c r="E40" s="130"/>
      <c r="F40" s="130"/>
      <c r="G40" s="130"/>
      <c r="H40" s="41"/>
      <c r="I40" s="41"/>
      <c r="J40" s="41"/>
      <c r="K40" s="41">
        <v>20.37</v>
      </c>
    </row>
    <row r="41" spans="1:11" ht="15.75" customHeight="1">
      <c r="A41" s="67"/>
      <c r="B41" s="134"/>
      <c r="C41" s="135"/>
      <c r="D41" s="135">
        <f t="shared" si="2"/>
        <v>0</v>
      </c>
      <c r="E41" s="130"/>
      <c r="F41" s="130"/>
      <c r="G41" s="130"/>
      <c r="H41" s="41"/>
      <c r="I41" s="41"/>
      <c r="J41" s="41"/>
      <c r="K41" s="41">
        <v>0</v>
      </c>
    </row>
    <row r="42" spans="1:11" ht="15.75" customHeight="1">
      <c r="A42" s="67"/>
      <c r="B42" s="134"/>
      <c r="C42" s="135"/>
      <c r="D42" s="135">
        <f t="shared" si="2"/>
        <v>0</v>
      </c>
      <c r="E42" s="130"/>
      <c r="F42" s="130"/>
      <c r="G42" s="130"/>
      <c r="H42" s="41"/>
      <c r="I42" s="41"/>
      <c r="J42" s="41"/>
      <c r="K42" s="41">
        <v>0</v>
      </c>
    </row>
    <row r="43" spans="1:11" ht="15.75" customHeight="1">
      <c r="A43" s="133" t="s">
        <v>276</v>
      </c>
      <c r="B43" s="134"/>
      <c r="C43" s="135"/>
      <c r="D43" s="135">
        <f t="shared" si="2"/>
        <v>0</v>
      </c>
      <c r="E43" s="130"/>
      <c r="F43" s="130"/>
      <c r="G43" s="130"/>
      <c r="H43" s="41"/>
      <c r="I43" s="41"/>
      <c r="J43" s="41"/>
      <c r="K43" s="41">
        <v>20.67</v>
      </c>
    </row>
    <row r="44" spans="1:11" ht="15.75" customHeight="1">
      <c r="A44" s="67"/>
      <c r="B44" s="134"/>
      <c r="C44" s="135"/>
      <c r="D44" s="135">
        <f t="shared" si="2"/>
        <v>0</v>
      </c>
      <c r="E44" s="130"/>
      <c r="F44" s="130"/>
      <c r="G44" s="130"/>
      <c r="H44" s="41"/>
      <c r="I44" s="41"/>
      <c r="J44" s="41"/>
      <c r="K44" s="41">
        <v>0</v>
      </c>
    </row>
    <row r="45" spans="1:11" ht="15.75" customHeight="1">
      <c r="A45" s="67"/>
      <c r="B45" s="134"/>
      <c r="C45" s="135"/>
      <c r="D45" s="135">
        <f t="shared" si="2"/>
        <v>0</v>
      </c>
      <c r="E45" s="130"/>
      <c r="F45" s="130"/>
      <c r="G45" s="130"/>
      <c r="H45" s="41"/>
      <c r="I45" s="41"/>
      <c r="J45" s="41"/>
      <c r="K45" s="41">
        <v>0</v>
      </c>
    </row>
    <row r="46" spans="1:11" ht="15.75" customHeight="1">
      <c r="A46" s="133" t="s">
        <v>277</v>
      </c>
      <c r="B46" s="134"/>
      <c r="C46" s="135"/>
      <c r="D46" s="135">
        <f t="shared" si="2"/>
        <v>0</v>
      </c>
      <c r="E46" s="130"/>
      <c r="F46" s="130"/>
      <c r="G46" s="130"/>
      <c r="H46" s="41"/>
      <c r="I46" s="41"/>
      <c r="J46" s="41"/>
      <c r="K46" s="41">
        <v>25.17</v>
      </c>
    </row>
    <row r="47" spans="1:11" ht="15.75" customHeight="1">
      <c r="A47" s="67"/>
      <c r="B47" s="134"/>
      <c r="C47" s="135"/>
      <c r="D47" s="135">
        <f t="shared" si="2"/>
        <v>0</v>
      </c>
      <c r="E47" s="130"/>
      <c r="F47" s="130"/>
      <c r="G47" s="130"/>
      <c r="H47" s="41"/>
      <c r="I47" s="41"/>
      <c r="J47" s="41"/>
      <c r="K47" s="41">
        <v>0</v>
      </c>
    </row>
    <row r="48" spans="1:11" ht="15.75" customHeight="1">
      <c r="A48" s="133" t="s">
        <v>278</v>
      </c>
      <c r="B48" s="134"/>
      <c r="C48" s="135"/>
      <c r="D48" s="135">
        <f t="shared" si="2"/>
        <v>0</v>
      </c>
      <c r="E48" s="130"/>
      <c r="F48" s="130"/>
      <c r="G48" s="130"/>
      <c r="H48" s="41"/>
      <c r="I48" s="41"/>
      <c r="J48" s="41"/>
      <c r="K48" s="41">
        <v>32.93</v>
      </c>
    </row>
    <row r="49" spans="1:11" ht="15.75" customHeight="1">
      <c r="A49" s="67"/>
      <c r="B49" s="134"/>
      <c r="C49" s="135"/>
      <c r="D49" s="135">
        <f t="shared" si="2"/>
        <v>0</v>
      </c>
      <c r="E49" s="130"/>
      <c r="F49" s="130"/>
      <c r="G49" s="130"/>
      <c r="H49" s="41"/>
      <c r="I49" s="41"/>
      <c r="J49" s="41"/>
      <c r="K49" s="41">
        <v>0</v>
      </c>
    </row>
    <row r="50" spans="1:11" ht="15.75" customHeight="1">
      <c r="A50" s="67"/>
      <c r="B50" s="134"/>
      <c r="C50" s="135"/>
      <c r="D50" s="135">
        <f t="shared" si="2"/>
        <v>0</v>
      </c>
      <c r="E50" s="130"/>
      <c r="F50" s="130"/>
      <c r="G50" s="130"/>
      <c r="H50" s="41"/>
      <c r="I50" s="41"/>
      <c r="J50" s="41"/>
      <c r="K50" s="41">
        <v>0</v>
      </c>
    </row>
    <row r="51" spans="1:11" ht="15.75" customHeight="1">
      <c r="A51" s="133" t="s">
        <v>279</v>
      </c>
      <c r="B51" s="134"/>
      <c r="C51" s="135"/>
      <c r="D51" s="135">
        <f t="shared" si="2"/>
        <v>0</v>
      </c>
      <c r="E51" s="130"/>
      <c r="F51" s="130"/>
      <c r="G51" s="130"/>
      <c r="H51" s="41"/>
      <c r="I51" s="41"/>
      <c r="J51" s="41"/>
      <c r="K51" s="41">
        <v>27.21</v>
      </c>
    </row>
    <row r="52" spans="1:11" ht="15.75" customHeight="1">
      <c r="A52" s="67"/>
      <c r="B52" s="134"/>
      <c r="C52" s="135"/>
      <c r="D52" s="135">
        <f t="shared" si="2"/>
        <v>0</v>
      </c>
      <c r="E52" s="130"/>
      <c r="F52" s="130"/>
      <c r="G52" s="130"/>
      <c r="H52" s="41"/>
      <c r="I52" s="41"/>
      <c r="J52" s="41"/>
      <c r="K52" s="41">
        <v>0</v>
      </c>
    </row>
    <row r="53" spans="1:11" ht="15.75" customHeight="1">
      <c r="A53" s="67"/>
      <c r="B53" s="134"/>
      <c r="C53" s="135"/>
      <c r="D53" s="135">
        <f t="shared" si="2"/>
        <v>0</v>
      </c>
      <c r="E53" s="130"/>
      <c r="F53" s="130"/>
      <c r="G53" s="130"/>
      <c r="H53" s="41"/>
      <c r="I53" s="41"/>
      <c r="J53" s="41"/>
      <c r="K53" s="41">
        <v>0</v>
      </c>
    </row>
    <row r="54" spans="1:11" ht="15.75" customHeight="1">
      <c r="A54" s="133" t="s">
        <v>280</v>
      </c>
      <c r="B54" s="134"/>
      <c r="C54" s="135"/>
      <c r="D54" s="135">
        <f t="shared" si="2"/>
        <v>0</v>
      </c>
      <c r="E54" s="130"/>
      <c r="F54" s="130"/>
      <c r="G54" s="130"/>
      <c r="H54" s="41"/>
      <c r="I54" s="41"/>
      <c r="J54" s="41"/>
      <c r="K54" s="41">
        <v>20.59</v>
      </c>
    </row>
    <row r="55" spans="1:11" ht="15.75" customHeight="1">
      <c r="A55" s="67"/>
      <c r="B55" s="134"/>
      <c r="C55" s="135"/>
      <c r="D55" s="135">
        <f t="shared" si="2"/>
        <v>0</v>
      </c>
      <c r="E55" s="130"/>
      <c r="F55" s="130"/>
      <c r="G55" s="130"/>
      <c r="H55" s="41"/>
      <c r="I55" s="41"/>
      <c r="J55" s="41"/>
      <c r="K55" s="41">
        <v>0</v>
      </c>
    </row>
    <row r="56" spans="1:11" ht="15.75" customHeight="1">
      <c r="A56" s="67"/>
      <c r="B56" s="134"/>
      <c r="C56" s="135"/>
      <c r="D56" s="135">
        <f t="shared" si="2"/>
        <v>0</v>
      </c>
      <c r="E56" s="130"/>
      <c r="F56" s="130"/>
      <c r="G56" s="130"/>
      <c r="H56" s="41"/>
      <c r="I56" s="41"/>
      <c r="J56" s="41"/>
      <c r="K56" s="41">
        <v>0</v>
      </c>
    </row>
    <row r="57" spans="1:11" ht="15.75" customHeight="1">
      <c r="A57" s="133" t="s">
        <v>281</v>
      </c>
      <c r="B57" s="134"/>
      <c r="C57" s="135"/>
      <c r="D57" s="135">
        <f t="shared" si="2"/>
        <v>0</v>
      </c>
      <c r="E57" s="130"/>
      <c r="F57" s="130"/>
      <c r="G57" s="130"/>
      <c r="H57" s="41"/>
      <c r="I57" s="41"/>
      <c r="J57" s="41"/>
      <c r="K57" s="41">
        <v>18.62</v>
      </c>
    </row>
    <row r="58" spans="1:11" ht="15.75" customHeight="1">
      <c r="A58" s="67"/>
      <c r="B58" s="134"/>
      <c r="C58" s="135"/>
      <c r="D58" s="135">
        <f t="shared" si="2"/>
        <v>0</v>
      </c>
      <c r="E58" s="130"/>
      <c r="F58" s="130"/>
      <c r="G58" s="130"/>
      <c r="H58" s="41"/>
      <c r="I58" s="41"/>
      <c r="J58" s="41"/>
      <c r="K58" s="41">
        <v>0</v>
      </c>
    </row>
    <row r="59" spans="1:11" ht="15.75" customHeight="1">
      <c r="A59" s="67"/>
      <c r="B59" s="134"/>
      <c r="C59" s="135"/>
      <c r="D59" s="135">
        <f t="shared" si="2"/>
        <v>0</v>
      </c>
      <c r="E59" s="130"/>
      <c r="F59" s="130"/>
      <c r="G59" s="130"/>
      <c r="H59" s="41"/>
      <c r="I59" s="41"/>
      <c r="J59" s="41"/>
      <c r="K59" s="41">
        <v>0</v>
      </c>
    </row>
    <row r="60" spans="1:11" ht="30" customHeight="1">
      <c r="A60" s="136" t="s">
        <v>282</v>
      </c>
      <c r="B60" s="137"/>
      <c r="C60" s="135"/>
      <c r="D60" s="135">
        <f t="shared" si="2"/>
        <v>0</v>
      </c>
      <c r="E60" s="130"/>
      <c r="F60" s="130"/>
      <c r="G60" s="130"/>
      <c r="H60" s="41"/>
      <c r="I60" s="41"/>
      <c r="J60" s="41"/>
      <c r="K60" s="41">
        <v>19.98</v>
      </c>
    </row>
    <row r="61" spans="1:11" ht="15.75" customHeight="1">
      <c r="A61" s="67"/>
      <c r="B61" s="137"/>
      <c r="C61" s="135"/>
      <c r="D61" s="135">
        <f t="shared" si="2"/>
        <v>0</v>
      </c>
      <c r="E61" s="130"/>
      <c r="F61" s="130"/>
      <c r="G61" s="130"/>
      <c r="H61" s="41"/>
      <c r="I61" s="41"/>
      <c r="J61" s="41"/>
      <c r="K61" s="41">
        <v>0</v>
      </c>
    </row>
    <row r="62" spans="1:11" ht="15.75" customHeight="1">
      <c r="A62" s="67"/>
      <c r="B62" s="137"/>
      <c r="C62" s="135"/>
      <c r="D62" s="135">
        <f t="shared" si="2"/>
        <v>0</v>
      </c>
      <c r="E62" s="130"/>
      <c r="F62" s="130"/>
      <c r="G62" s="130"/>
      <c r="H62" s="41"/>
      <c r="I62" s="41"/>
      <c r="J62" s="41"/>
      <c r="K62" s="41">
        <v>0</v>
      </c>
    </row>
    <row r="63" spans="1:11" ht="15.75" customHeight="1">
      <c r="A63" s="133" t="s">
        <v>283</v>
      </c>
      <c r="B63" s="134"/>
      <c r="C63" s="135"/>
      <c r="D63" s="135">
        <f t="shared" si="2"/>
        <v>0</v>
      </c>
      <c r="E63" s="130"/>
      <c r="F63" s="130"/>
      <c r="G63" s="130"/>
      <c r="H63" s="41"/>
      <c r="I63" s="41"/>
      <c r="J63" s="41"/>
      <c r="K63" s="41">
        <v>23.31</v>
      </c>
    </row>
    <row r="64" spans="1:11" ht="15.75" customHeight="1">
      <c r="A64" s="67"/>
      <c r="B64" s="134"/>
      <c r="C64" s="135"/>
      <c r="D64" s="135">
        <f t="shared" si="2"/>
        <v>0</v>
      </c>
      <c r="E64" s="130"/>
      <c r="F64" s="130"/>
      <c r="G64" s="130"/>
      <c r="H64" s="41"/>
      <c r="I64" s="41"/>
      <c r="J64" s="41"/>
      <c r="K64" s="41">
        <v>0</v>
      </c>
    </row>
    <row r="65" spans="1:11" ht="15.75" customHeight="1">
      <c r="A65" s="67"/>
      <c r="B65" s="134"/>
      <c r="C65" s="135"/>
      <c r="D65" s="135">
        <f t="shared" si="2"/>
        <v>0</v>
      </c>
      <c r="E65" s="130"/>
      <c r="F65" s="130"/>
      <c r="G65" s="130"/>
      <c r="H65" s="41"/>
      <c r="I65" s="41"/>
      <c r="J65" s="41"/>
      <c r="K65" s="41">
        <v>0</v>
      </c>
    </row>
    <row r="66" spans="1:11" ht="15.75" customHeight="1">
      <c r="A66" s="136" t="s">
        <v>284</v>
      </c>
      <c r="B66" s="137"/>
      <c r="C66" s="135"/>
      <c r="D66" s="135">
        <f t="shared" si="2"/>
        <v>0</v>
      </c>
      <c r="E66" s="130"/>
      <c r="F66" s="130"/>
      <c r="G66" s="130"/>
      <c r="H66" s="41"/>
      <c r="I66" s="41"/>
      <c r="J66" s="41"/>
      <c r="K66" s="41">
        <v>25.33</v>
      </c>
    </row>
    <row r="67" spans="1:11" ht="15.75" customHeight="1">
      <c r="A67" s="67"/>
      <c r="B67" s="137"/>
      <c r="C67" s="135"/>
      <c r="D67" s="135">
        <f t="shared" si="2"/>
        <v>0</v>
      </c>
      <c r="E67" s="130"/>
      <c r="F67" s="130"/>
      <c r="G67" s="130"/>
      <c r="H67" s="41"/>
      <c r="I67" s="41"/>
      <c r="J67" s="41"/>
      <c r="K67" s="41">
        <v>0</v>
      </c>
    </row>
    <row r="68" spans="1:11" ht="15.75" customHeight="1">
      <c r="A68" s="67"/>
      <c r="B68" s="137"/>
      <c r="C68" s="135"/>
      <c r="D68" s="135">
        <f t="shared" si="2"/>
        <v>0</v>
      </c>
      <c r="E68" s="130"/>
      <c r="F68" s="130"/>
      <c r="G68" s="130"/>
      <c r="H68" s="41"/>
      <c r="I68" s="41"/>
      <c r="J68" s="41"/>
      <c r="K68" s="41">
        <v>0</v>
      </c>
    </row>
    <row r="69" spans="1:11" ht="15.75" customHeight="1">
      <c r="A69" s="136" t="s">
        <v>285</v>
      </c>
      <c r="B69" s="137"/>
      <c r="C69" s="135"/>
      <c r="D69" s="135">
        <f t="shared" si="2"/>
        <v>0</v>
      </c>
      <c r="E69" s="130"/>
      <c r="F69" s="130"/>
      <c r="G69" s="130"/>
      <c r="H69" s="41"/>
      <c r="I69" s="41"/>
      <c r="J69" s="41"/>
      <c r="K69" s="41">
        <v>11.55</v>
      </c>
    </row>
    <row r="70" spans="1:11" ht="15.75" customHeight="1">
      <c r="A70" s="47"/>
      <c r="B70" s="137"/>
      <c r="C70" s="135"/>
      <c r="D70" s="135">
        <f t="shared" si="2"/>
        <v>0</v>
      </c>
      <c r="E70" s="130"/>
      <c r="F70" s="130"/>
      <c r="G70" s="130"/>
      <c r="H70" s="41"/>
      <c r="I70" s="41"/>
      <c r="J70" s="41"/>
      <c r="K70" s="41">
        <v>0</v>
      </c>
    </row>
    <row r="71" spans="1:11" ht="15.75" customHeight="1">
      <c r="A71" s="47"/>
      <c r="B71" s="137"/>
      <c r="C71" s="135"/>
      <c r="D71" s="135">
        <f t="shared" si="2"/>
        <v>0</v>
      </c>
      <c r="E71" s="130"/>
      <c r="F71" s="130"/>
      <c r="G71" s="130"/>
      <c r="H71" s="41"/>
      <c r="I71" s="41"/>
      <c r="J71" s="41"/>
      <c r="K71" s="41">
        <v>0</v>
      </c>
    </row>
    <row r="72" spans="1:11" ht="15.75" customHeight="1">
      <c r="A72" s="133" t="s">
        <v>286</v>
      </c>
      <c r="B72" s="134"/>
      <c r="C72" s="135"/>
      <c r="D72" s="135">
        <f t="shared" si="2"/>
        <v>0</v>
      </c>
      <c r="E72" s="130"/>
      <c r="F72" s="130"/>
      <c r="G72" s="130"/>
      <c r="H72" s="41"/>
      <c r="I72" s="41"/>
      <c r="J72" s="41"/>
      <c r="K72" s="41">
        <v>37.53</v>
      </c>
    </row>
    <row r="73" spans="1:11" ht="15.75" customHeight="1">
      <c r="A73" s="67"/>
      <c r="B73" s="134"/>
      <c r="C73" s="135"/>
      <c r="D73" s="135">
        <f t="shared" si="2"/>
        <v>0</v>
      </c>
      <c r="E73" s="130"/>
      <c r="F73" s="130"/>
      <c r="G73" s="130"/>
      <c r="H73" s="41"/>
      <c r="I73" s="41"/>
      <c r="J73" s="41"/>
      <c r="K73" s="41">
        <v>0</v>
      </c>
    </row>
    <row r="74" spans="1:11" ht="15.75" customHeight="1">
      <c r="A74" s="67"/>
      <c r="B74" s="134"/>
      <c r="C74" s="135"/>
      <c r="D74" s="135">
        <f t="shared" si="2"/>
        <v>0</v>
      </c>
      <c r="E74" s="130"/>
      <c r="F74" s="130"/>
      <c r="G74" s="130"/>
      <c r="H74" s="41"/>
      <c r="I74" s="41"/>
      <c r="J74" s="41"/>
      <c r="K74" s="41">
        <v>0</v>
      </c>
    </row>
    <row r="75" spans="1:11" ht="15.75" customHeight="1">
      <c r="A75" s="136" t="s">
        <v>287</v>
      </c>
      <c r="B75" s="137"/>
      <c r="C75" s="135"/>
      <c r="D75" s="135">
        <f t="shared" si="2"/>
        <v>0</v>
      </c>
      <c r="E75" s="130"/>
      <c r="F75" s="130"/>
      <c r="G75" s="130"/>
      <c r="H75" s="41"/>
      <c r="I75" s="41"/>
      <c r="J75" s="41"/>
      <c r="K75" s="41">
        <v>24.62</v>
      </c>
    </row>
    <row r="76" spans="1:11" ht="15.75" customHeight="1">
      <c r="A76" s="47"/>
      <c r="B76" s="137"/>
      <c r="C76" s="135"/>
      <c r="D76" s="135">
        <f t="shared" si="2"/>
        <v>0</v>
      </c>
      <c r="E76" s="130"/>
      <c r="F76" s="130"/>
      <c r="G76" s="130"/>
      <c r="H76" s="41"/>
      <c r="I76" s="41"/>
      <c r="J76" s="41"/>
      <c r="K76" s="41">
        <v>0</v>
      </c>
    </row>
    <row r="77" spans="1:11" ht="15.75" customHeight="1">
      <c r="A77" s="47"/>
      <c r="B77" s="137"/>
      <c r="C77" s="135"/>
      <c r="D77" s="135">
        <f t="shared" si="2"/>
        <v>0</v>
      </c>
      <c r="E77" s="130"/>
      <c r="F77" s="130"/>
      <c r="G77" s="130"/>
      <c r="H77" s="41"/>
      <c r="I77" s="41"/>
      <c r="J77" s="41"/>
      <c r="K77" s="41">
        <v>0</v>
      </c>
    </row>
    <row r="78" spans="1:11" ht="15.75" customHeight="1">
      <c r="A78" s="136" t="s">
        <v>288</v>
      </c>
      <c r="B78" s="137"/>
      <c r="C78" s="135"/>
      <c r="D78" s="135">
        <f t="shared" si="2"/>
        <v>0</v>
      </c>
      <c r="E78" s="130"/>
      <c r="F78" s="130"/>
      <c r="G78" s="130"/>
      <c r="H78" s="41"/>
      <c r="I78" s="41"/>
      <c r="J78" s="41"/>
      <c r="K78" s="41">
        <v>22.15</v>
      </c>
    </row>
    <row r="79" spans="1:11" ht="15.75" customHeight="1">
      <c r="A79" s="47"/>
      <c r="B79" s="137"/>
      <c r="C79" s="135"/>
      <c r="D79" s="135">
        <f t="shared" si="2"/>
        <v>0</v>
      </c>
      <c r="E79" s="130"/>
      <c r="F79" s="130"/>
      <c r="G79" s="130"/>
      <c r="H79" s="41"/>
      <c r="I79" s="41"/>
      <c r="J79" s="41"/>
      <c r="K79" s="41">
        <v>0</v>
      </c>
    </row>
    <row r="80" spans="1:11" ht="15.75" customHeight="1">
      <c r="A80" s="47"/>
      <c r="B80" s="137"/>
      <c r="C80" s="135"/>
      <c r="D80" s="135">
        <f t="shared" si="2"/>
        <v>0</v>
      </c>
      <c r="E80" s="130"/>
      <c r="F80" s="130"/>
      <c r="G80" s="130"/>
      <c r="H80" s="41"/>
      <c r="I80" s="41"/>
      <c r="J80" s="41"/>
      <c r="K80" s="41">
        <v>0</v>
      </c>
    </row>
    <row r="81" spans="1:11" ht="15.75" customHeight="1">
      <c r="A81" s="136" t="s">
        <v>289</v>
      </c>
      <c r="B81" s="137"/>
      <c r="C81" s="135"/>
      <c r="D81" s="135">
        <f t="shared" si="2"/>
        <v>0</v>
      </c>
      <c r="E81" s="130"/>
      <c r="F81" s="130"/>
      <c r="G81" s="130"/>
      <c r="H81" s="41"/>
      <c r="I81" s="41"/>
      <c r="J81" s="41"/>
      <c r="K81" s="41">
        <v>24.21</v>
      </c>
    </row>
    <row r="82" spans="1:11" ht="15.75" customHeight="1"/>
    <row r="83" spans="1:11" ht="15.75" customHeight="1"/>
    <row r="84" spans="1:11" ht="15.75" customHeight="1"/>
    <row r="85" spans="1:11" ht="15.75" customHeight="1"/>
    <row r="86" spans="1:11" ht="15.75" customHeight="1"/>
    <row r="87" spans="1:11" ht="15.75" customHeight="1"/>
    <row r="88" spans="1:11" ht="15.75" customHeight="1"/>
    <row r="89" spans="1:11" ht="15.75" customHeight="1"/>
    <row r="90" spans="1:11" ht="15.75" customHeight="1"/>
    <row r="91" spans="1:11" ht="15.75" customHeight="1"/>
    <row r="92" spans="1:11" ht="15.75" customHeight="1"/>
    <row r="93" spans="1:11" ht="15.75" customHeight="1"/>
    <row r="94" spans="1:11" ht="15.75" customHeight="1"/>
    <row r="95" spans="1:11" ht="15.75" customHeight="1"/>
    <row r="96" spans="1:11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3"/>
  <sheetViews>
    <sheetView workbookViewId="0"/>
  </sheetViews>
  <sheetFormatPr defaultColWidth="12.5703125" defaultRowHeight="15" customHeight="1"/>
  <cols>
    <col min="1" max="1" width="27" customWidth="1"/>
    <col min="2" max="12" width="9.140625" customWidth="1"/>
    <col min="13" max="13" width="8.85546875" customWidth="1"/>
    <col min="14" max="14" width="86.5703125" customWidth="1"/>
    <col min="15" max="17" width="8.85546875" customWidth="1"/>
    <col min="18" max="26" width="8" customWidth="1"/>
  </cols>
  <sheetData>
    <row r="1" spans="1:26" ht="18" customHeight="1">
      <c r="A1" s="232" t="s">
        <v>76</v>
      </c>
      <c r="B1" s="219"/>
      <c r="C1" s="219"/>
      <c r="D1" s="219"/>
      <c r="E1" s="219"/>
      <c r="F1" s="219"/>
      <c r="G1" s="219"/>
      <c r="H1" s="219"/>
      <c r="I1" s="2"/>
      <c r="J1" s="2"/>
      <c r="K1" s="2"/>
      <c r="L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32" t="s">
        <v>203</v>
      </c>
      <c r="B2" s="219"/>
      <c r="C2" s="219"/>
      <c r="D2" s="219"/>
      <c r="E2" s="219"/>
      <c r="F2" s="219"/>
      <c r="G2" s="219"/>
      <c r="H2" s="219"/>
      <c r="I2" s="2"/>
      <c r="J2" s="2"/>
      <c r="K2" s="2"/>
      <c r="L2" s="2"/>
      <c r="R2" s="2"/>
      <c r="S2" s="2"/>
      <c r="T2" s="2"/>
      <c r="U2" s="2"/>
      <c r="V2" s="2"/>
      <c r="W2" s="2"/>
      <c r="X2" s="2"/>
      <c r="Y2" s="2"/>
      <c r="Z2" s="2"/>
    </row>
    <row r="3" spans="1:26" ht="20.25" customHeight="1">
      <c r="A3" s="232" t="s">
        <v>204</v>
      </c>
      <c r="B3" s="219"/>
      <c r="C3" s="219"/>
      <c r="D3" s="219"/>
      <c r="E3" s="219"/>
      <c r="F3" s="219"/>
      <c r="G3" s="219"/>
      <c r="H3" s="219"/>
      <c r="I3" s="2"/>
      <c r="J3" s="2"/>
      <c r="K3" s="2"/>
      <c r="L3" s="2"/>
      <c r="R3" s="2"/>
      <c r="S3" s="2"/>
      <c r="T3" s="2"/>
      <c r="U3" s="2"/>
      <c r="V3" s="2"/>
      <c r="W3" s="2"/>
      <c r="X3" s="2"/>
      <c r="Y3" s="2"/>
      <c r="Z3" s="2"/>
    </row>
    <row r="4" spans="1:26" ht="65.25" customHeight="1">
      <c r="A4" s="16" t="s">
        <v>290</v>
      </c>
      <c r="B4" s="138" t="s">
        <v>79</v>
      </c>
      <c r="C4" s="139" t="s">
        <v>80</v>
      </c>
      <c r="D4" s="140" t="s">
        <v>81</v>
      </c>
      <c r="E4" s="139" t="s">
        <v>291</v>
      </c>
      <c r="F4" s="72" t="s">
        <v>291</v>
      </c>
      <c r="G4" s="98" t="s">
        <v>84</v>
      </c>
      <c r="H4" s="141" t="s">
        <v>84</v>
      </c>
      <c r="I4" s="2"/>
      <c r="J4" s="2"/>
      <c r="K4" s="2"/>
      <c r="L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42" t="s">
        <v>51</v>
      </c>
      <c r="B5" s="63"/>
      <c r="C5" s="64"/>
      <c r="D5" s="65"/>
      <c r="E5" s="64"/>
      <c r="F5" s="65"/>
      <c r="G5" s="63"/>
      <c r="H5" s="142"/>
      <c r="I5" s="26"/>
      <c r="J5" s="26"/>
      <c r="K5" s="26"/>
      <c r="L5" s="26"/>
      <c r="R5" s="26"/>
      <c r="S5" s="26"/>
      <c r="T5" s="26"/>
      <c r="U5" s="26"/>
      <c r="V5" s="26"/>
      <c r="W5" s="26"/>
      <c r="X5" s="26"/>
      <c r="Y5" s="26"/>
      <c r="Z5" s="26"/>
    </row>
    <row r="6" spans="1:26">
      <c r="A6" s="43" t="s">
        <v>292</v>
      </c>
      <c r="B6" s="92" t="s">
        <v>89</v>
      </c>
      <c r="C6" s="93"/>
      <c r="D6" s="68">
        <v>1</v>
      </c>
      <c r="E6" s="41">
        <v>6.78</v>
      </c>
      <c r="F6" s="94">
        <f>E6*1.2</f>
        <v>8.1359999999999992</v>
      </c>
      <c r="G6" s="102">
        <f t="shared" ref="G6:G8" si="0">D6*F6</f>
        <v>8.1359999999999992</v>
      </c>
      <c r="H6" s="143">
        <f>D6*E6</f>
        <v>6.78</v>
      </c>
      <c r="I6" s="26"/>
      <c r="J6" s="26"/>
      <c r="K6" s="26"/>
      <c r="L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18.75">
      <c r="A7" s="43" t="s">
        <v>293</v>
      </c>
      <c r="B7" s="92" t="s">
        <v>146</v>
      </c>
      <c r="C7" s="93"/>
      <c r="D7" s="68">
        <v>0.05</v>
      </c>
      <c r="E7" s="41"/>
      <c r="F7" s="94">
        <v>32.4</v>
      </c>
      <c r="G7" s="102">
        <f t="shared" si="0"/>
        <v>1.62</v>
      </c>
      <c r="H7" s="143"/>
      <c r="I7" s="26"/>
      <c r="J7" s="26"/>
      <c r="K7" s="26"/>
      <c r="L7" s="26"/>
      <c r="N7" s="144" t="s">
        <v>294</v>
      </c>
      <c r="R7" s="26"/>
      <c r="S7" s="26"/>
      <c r="T7" s="26"/>
      <c r="U7" s="26"/>
      <c r="V7" s="26"/>
      <c r="W7" s="26"/>
      <c r="X7" s="26"/>
      <c r="Y7" s="26"/>
      <c r="Z7" s="26"/>
    </row>
    <row r="8" spans="1:26" ht="18.75">
      <c r="A8" s="43" t="s">
        <v>295</v>
      </c>
      <c r="B8" s="92" t="s">
        <v>119</v>
      </c>
      <c r="C8" s="93"/>
      <c r="D8" s="68">
        <v>1</v>
      </c>
      <c r="E8" s="41">
        <v>4.5599999999999996</v>
      </c>
      <c r="F8" s="94">
        <f>E8*1.2</f>
        <v>5.4719999999999995</v>
      </c>
      <c r="G8" s="102">
        <f t="shared" si="0"/>
        <v>5.4719999999999995</v>
      </c>
      <c r="H8" s="143">
        <v>0.57999999999999996</v>
      </c>
      <c r="I8" s="26"/>
      <c r="J8" s="26"/>
      <c r="K8" s="26"/>
      <c r="L8" s="26"/>
      <c r="M8" s="58"/>
      <c r="N8" s="144" t="s">
        <v>296</v>
      </c>
      <c r="R8" s="26"/>
      <c r="S8" s="26"/>
      <c r="T8" s="26"/>
      <c r="U8" s="26"/>
      <c r="V8" s="26"/>
      <c r="W8" s="26"/>
      <c r="X8" s="26"/>
      <c r="Y8" s="26"/>
      <c r="Z8" s="26"/>
    </row>
    <row r="9" spans="1:26" ht="18.75" customHeight="1">
      <c r="A9" s="42" t="s">
        <v>96</v>
      </c>
      <c r="B9" s="98"/>
      <c r="C9" s="19"/>
      <c r="D9" s="72"/>
      <c r="E9" s="41"/>
      <c r="F9" s="94"/>
      <c r="G9" s="99">
        <f t="shared" ref="G9:H9" si="1">G6+G8</f>
        <v>13.607999999999999</v>
      </c>
      <c r="H9" s="145">
        <f t="shared" si="1"/>
        <v>7.36</v>
      </c>
      <c r="I9" s="26"/>
      <c r="J9" s="26"/>
      <c r="K9" s="26"/>
      <c r="L9" s="26"/>
      <c r="M9" s="58"/>
      <c r="N9" s="144" t="s">
        <v>297</v>
      </c>
      <c r="R9" s="26"/>
      <c r="S9" s="26"/>
      <c r="T9" s="26"/>
      <c r="U9" s="26"/>
      <c r="V9" s="26"/>
      <c r="W9" s="26"/>
      <c r="X9" s="26"/>
      <c r="Y9" s="26"/>
      <c r="Z9" s="26"/>
    </row>
    <row r="10" spans="1:26" ht="56.25" customHeight="1">
      <c r="A10" s="69"/>
      <c r="B10" s="98"/>
      <c r="C10" s="19"/>
      <c r="D10" s="72"/>
      <c r="E10" s="41"/>
      <c r="F10" s="94"/>
      <c r="G10" s="102"/>
      <c r="H10" s="142"/>
      <c r="I10" s="2"/>
      <c r="J10" s="2"/>
      <c r="K10" s="2"/>
      <c r="L10" s="2"/>
      <c r="N10" s="144" t="s">
        <v>298</v>
      </c>
      <c r="R10" s="2"/>
      <c r="S10" s="2"/>
      <c r="T10" s="2"/>
      <c r="U10" s="2"/>
      <c r="V10" s="2"/>
      <c r="W10" s="2"/>
      <c r="X10" s="2"/>
      <c r="Y10" s="2"/>
      <c r="Z10" s="2"/>
    </row>
    <row r="11" spans="1:26" ht="37.5" customHeight="1">
      <c r="A11" s="42" t="s">
        <v>299</v>
      </c>
      <c r="B11" s="92"/>
      <c r="C11" s="43"/>
      <c r="D11" s="68"/>
      <c r="E11" s="41"/>
      <c r="F11" s="94"/>
      <c r="G11" s="102"/>
      <c r="H11" s="146"/>
      <c r="I11" s="2"/>
      <c r="J11" s="2"/>
      <c r="K11" s="2"/>
      <c r="L11" s="2"/>
      <c r="N11" s="144" t="s">
        <v>300</v>
      </c>
      <c r="R11" s="2"/>
      <c r="S11" s="2"/>
      <c r="T11" s="2"/>
      <c r="U11" s="2"/>
      <c r="V11" s="2"/>
      <c r="W11" s="2"/>
      <c r="X11" s="2"/>
      <c r="Y11" s="2"/>
      <c r="Z11" s="2"/>
    </row>
    <row r="12" spans="1:26" ht="18.75" customHeight="1">
      <c r="A12" s="43" t="s">
        <v>292</v>
      </c>
      <c r="B12" s="92" t="s">
        <v>89</v>
      </c>
      <c r="C12" s="93"/>
      <c r="D12" s="68">
        <v>1</v>
      </c>
      <c r="E12" s="41">
        <v>6.78</v>
      </c>
      <c r="F12" s="94">
        <f t="shared" ref="F12:F16" si="2">E12*1.2</f>
        <v>8.1359999999999992</v>
      </c>
      <c r="G12" s="102">
        <f t="shared" ref="G12:G18" si="3">D12*F12</f>
        <v>8.1359999999999992</v>
      </c>
      <c r="H12" s="143">
        <f t="shared" ref="H12:H18" si="4">D12*E12</f>
        <v>6.78</v>
      </c>
      <c r="I12" s="2"/>
      <c r="J12" s="2"/>
      <c r="K12" s="2"/>
      <c r="L12" s="2"/>
      <c r="N12" s="144" t="s">
        <v>301</v>
      </c>
      <c r="R12" s="2"/>
      <c r="S12" s="2"/>
      <c r="T12" s="2"/>
      <c r="U12" s="2"/>
      <c r="V12" s="2"/>
      <c r="W12" s="2"/>
      <c r="X12" s="2"/>
      <c r="Y12" s="2"/>
      <c r="Z12" s="2"/>
    </row>
    <row r="13" spans="1:26" ht="18.75" customHeight="1">
      <c r="A13" s="43" t="s">
        <v>302</v>
      </c>
      <c r="B13" s="92" t="s">
        <v>119</v>
      </c>
      <c r="C13" s="93"/>
      <c r="D13" s="68">
        <v>2</v>
      </c>
      <c r="E13" s="41">
        <v>4.5599999999999996</v>
      </c>
      <c r="F13" s="94">
        <f t="shared" si="2"/>
        <v>5.4719999999999995</v>
      </c>
      <c r="G13" s="102">
        <f t="shared" si="3"/>
        <v>10.943999999999999</v>
      </c>
      <c r="H13" s="143">
        <f t="shared" si="4"/>
        <v>9.1199999999999992</v>
      </c>
      <c r="I13" s="2"/>
      <c r="J13" s="2"/>
      <c r="K13" s="2"/>
      <c r="L13" s="2"/>
      <c r="N13" s="144" t="s">
        <v>303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>
      <c r="A14" s="43" t="s">
        <v>304</v>
      </c>
      <c r="B14" s="92" t="s">
        <v>305</v>
      </c>
      <c r="C14" s="93"/>
      <c r="D14" s="68">
        <v>0.4</v>
      </c>
      <c r="E14" s="41">
        <v>7</v>
      </c>
      <c r="F14" s="94">
        <f t="shared" si="2"/>
        <v>8.4</v>
      </c>
      <c r="G14" s="102">
        <f t="shared" si="3"/>
        <v>3.3600000000000003</v>
      </c>
      <c r="H14" s="143">
        <f t="shared" si="4"/>
        <v>2.8000000000000003</v>
      </c>
      <c r="I14" s="2"/>
      <c r="J14" s="2"/>
      <c r="K14" s="2"/>
      <c r="L14" s="2"/>
      <c r="N14" s="144" t="s">
        <v>306</v>
      </c>
      <c r="R14" s="2"/>
      <c r="S14" s="2"/>
      <c r="T14" s="2"/>
      <c r="U14" s="2"/>
      <c r="V14" s="2"/>
      <c r="W14" s="2"/>
      <c r="X14" s="2"/>
      <c r="Y14" s="2"/>
      <c r="Z14" s="2"/>
    </row>
    <row r="15" spans="1:26" ht="37.5" customHeight="1">
      <c r="A15" s="43" t="s">
        <v>151</v>
      </c>
      <c r="B15" s="92" t="s">
        <v>116</v>
      </c>
      <c r="C15" s="93"/>
      <c r="D15" s="68">
        <v>0.05</v>
      </c>
      <c r="E15" s="41">
        <v>10</v>
      </c>
      <c r="F15" s="94">
        <f t="shared" si="2"/>
        <v>12</v>
      </c>
      <c r="G15" s="102">
        <f t="shared" si="3"/>
        <v>0.60000000000000009</v>
      </c>
      <c r="H15" s="143">
        <f t="shared" si="4"/>
        <v>0.5</v>
      </c>
      <c r="I15" s="2"/>
      <c r="J15" s="2"/>
      <c r="K15" s="2"/>
      <c r="L15" s="2"/>
      <c r="N15" s="144" t="s">
        <v>307</v>
      </c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>
      <c r="A16" s="43" t="s">
        <v>152</v>
      </c>
      <c r="B16" s="92" t="s">
        <v>146</v>
      </c>
      <c r="C16" s="93"/>
      <c r="D16" s="68">
        <v>0.1</v>
      </c>
      <c r="E16" s="41">
        <v>23</v>
      </c>
      <c r="F16" s="94">
        <f t="shared" si="2"/>
        <v>27.599999999999998</v>
      </c>
      <c r="G16" s="102">
        <f t="shared" si="3"/>
        <v>2.76</v>
      </c>
      <c r="H16" s="143">
        <f t="shared" si="4"/>
        <v>2.3000000000000003</v>
      </c>
      <c r="I16" s="2"/>
      <c r="J16" s="2"/>
      <c r="K16" s="2"/>
      <c r="L16" s="2"/>
      <c r="N16" s="144" t="s">
        <v>308</v>
      </c>
      <c r="R16" s="2"/>
      <c r="S16" s="2"/>
      <c r="T16" s="2"/>
      <c r="U16" s="2"/>
      <c r="V16" s="2"/>
      <c r="W16" s="2"/>
      <c r="X16" s="2"/>
      <c r="Y16" s="2"/>
      <c r="Z16" s="2"/>
    </row>
    <row r="17" spans="1:26" ht="56.25" customHeight="1">
      <c r="A17" s="43" t="s">
        <v>293</v>
      </c>
      <c r="B17" s="92" t="s">
        <v>146</v>
      </c>
      <c r="C17" s="93"/>
      <c r="D17" s="68">
        <v>0.05</v>
      </c>
      <c r="E17" s="41"/>
      <c r="F17" s="94">
        <v>32.4</v>
      </c>
      <c r="G17" s="102">
        <f t="shared" si="3"/>
        <v>1.62</v>
      </c>
      <c r="H17" s="143">
        <f t="shared" si="4"/>
        <v>0</v>
      </c>
      <c r="I17" s="2"/>
      <c r="J17" s="2"/>
      <c r="K17" s="2"/>
      <c r="L17" s="2"/>
      <c r="N17" s="144" t="s">
        <v>309</v>
      </c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43" t="s">
        <v>310</v>
      </c>
      <c r="B18" s="92" t="s">
        <v>119</v>
      </c>
      <c r="C18" s="93"/>
      <c r="D18" s="68">
        <v>1</v>
      </c>
      <c r="E18" s="41">
        <v>2</v>
      </c>
      <c r="F18" s="94">
        <f>E18*1.2</f>
        <v>2.4</v>
      </c>
      <c r="G18" s="102">
        <f t="shared" si="3"/>
        <v>2.4</v>
      </c>
      <c r="H18" s="143">
        <f t="shared" si="4"/>
        <v>2</v>
      </c>
      <c r="I18" s="2"/>
      <c r="J18" s="2"/>
      <c r="K18" s="2"/>
      <c r="L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>
      <c r="A19" s="42" t="s">
        <v>96</v>
      </c>
      <c r="B19" s="92"/>
      <c r="C19" s="93"/>
      <c r="D19" s="68"/>
      <c r="E19" s="41"/>
      <c r="F19" s="94"/>
      <c r="G19" s="99">
        <f>G12+G13+G14+G15+G16+G17+G18</f>
        <v>29.819999999999997</v>
      </c>
      <c r="H19" s="145">
        <f>SUM(H12:H18)</f>
        <v>23.5</v>
      </c>
      <c r="I19" s="2"/>
      <c r="J19" s="2"/>
      <c r="K19" s="2"/>
      <c r="L19" s="2"/>
      <c r="N19" s="144" t="s">
        <v>311</v>
      </c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42"/>
      <c r="B20" s="92"/>
      <c r="C20" s="93"/>
      <c r="D20" s="68"/>
      <c r="E20" s="41"/>
      <c r="F20" s="94"/>
      <c r="G20" s="102"/>
      <c r="H20" s="145"/>
      <c r="I20" s="2"/>
      <c r="J20" s="2"/>
      <c r="K20" s="2"/>
      <c r="L20" s="2"/>
      <c r="N20" s="106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>
      <c r="A21" s="42" t="s">
        <v>266</v>
      </c>
      <c r="B21" s="92"/>
      <c r="C21" s="93"/>
      <c r="D21" s="68"/>
      <c r="E21" s="41"/>
      <c r="F21" s="94"/>
      <c r="G21" s="102"/>
      <c r="H21" s="145"/>
      <c r="I21" s="2"/>
      <c r="J21" s="2"/>
      <c r="K21" s="2"/>
      <c r="L21" s="2"/>
      <c r="N21" s="54" t="s">
        <v>312</v>
      </c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>
      <c r="A22" s="43" t="s">
        <v>88</v>
      </c>
      <c r="B22" s="92" t="s">
        <v>89</v>
      </c>
      <c r="C22" s="93"/>
      <c r="D22" s="68">
        <v>1</v>
      </c>
      <c r="E22" s="41">
        <v>6.78</v>
      </c>
      <c r="F22" s="94">
        <f t="shared" ref="F22:F26" si="5">E22*1.2</f>
        <v>8.1359999999999992</v>
      </c>
      <c r="G22" s="102">
        <f t="shared" ref="G22:G26" si="6">D22*F22</f>
        <v>8.1359999999999992</v>
      </c>
      <c r="H22" s="41">
        <f t="shared" ref="H22:H26" si="7">D22*E22</f>
        <v>6.78</v>
      </c>
      <c r="I22" s="2"/>
      <c r="J22" s="2"/>
      <c r="K22" s="2"/>
      <c r="L22" s="2"/>
      <c r="N22" s="147" t="s">
        <v>313</v>
      </c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>
      <c r="A23" s="43" t="s">
        <v>304</v>
      </c>
      <c r="B23" s="92" t="s">
        <v>305</v>
      </c>
      <c r="C23" s="93"/>
      <c r="D23" s="68">
        <v>0.8</v>
      </c>
      <c r="E23" s="41">
        <v>7</v>
      </c>
      <c r="F23" s="94">
        <f t="shared" si="5"/>
        <v>8.4</v>
      </c>
      <c r="G23" s="102">
        <f t="shared" si="6"/>
        <v>6.7200000000000006</v>
      </c>
      <c r="H23" s="41">
        <f t="shared" si="7"/>
        <v>5.6000000000000005</v>
      </c>
      <c r="I23" s="2"/>
      <c r="J23" s="2"/>
      <c r="K23" s="2"/>
      <c r="L23" s="2"/>
      <c r="N23" s="147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>
      <c r="A24" s="43" t="s">
        <v>151</v>
      </c>
      <c r="B24" s="92" t="s">
        <v>116</v>
      </c>
      <c r="C24" s="93"/>
      <c r="D24" s="68">
        <v>0.05</v>
      </c>
      <c r="E24" s="41">
        <v>10</v>
      </c>
      <c r="F24" s="94">
        <f t="shared" si="5"/>
        <v>12</v>
      </c>
      <c r="G24" s="102">
        <f t="shared" si="6"/>
        <v>0.60000000000000009</v>
      </c>
      <c r="H24" s="41">
        <f t="shared" si="7"/>
        <v>0.5</v>
      </c>
      <c r="I24" s="2"/>
      <c r="J24" s="2"/>
      <c r="K24" s="2"/>
      <c r="L24" s="2"/>
      <c r="N24" s="147" t="s">
        <v>314</v>
      </c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>
      <c r="A25" s="43" t="s">
        <v>315</v>
      </c>
      <c r="B25" s="92" t="s">
        <v>146</v>
      </c>
      <c r="C25" s="93"/>
      <c r="D25" s="68">
        <v>0.05</v>
      </c>
      <c r="E25" s="41">
        <v>22</v>
      </c>
      <c r="F25" s="94">
        <f t="shared" si="5"/>
        <v>26.4</v>
      </c>
      <c r="G25" s="102">
        <f t="shared" si="6"/>
        <v>1.32</v>
      </c>
      <c r="H25" s="41">
        <f t="shared" si="7"/>
        <v>1.1000000000000001</v>
      </c>
      <c r="I25" s="2"/>
      <c r="J25" s="2"/>
      <c r="K25" s="2"/>
      <c r="L25" s="2"/>
      <c r="N25" s="147" t="s">
        <v>316</v>
      </c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>
      <c r="A26" s="43" t="s">
        <v>317</v>
      </c>
      <c r="B26" s="92" t="s">
        <v>146</v>
      </c>
      <c r="C26" s="93"/>
      <c r="D26" s="68">
        <v>0.3</v>
      </c>
      <c r="E26" s="41">
        <v>8</v>
      </c>
      <c r="F26" s="94">
        <f t="shared" si="5"/>
        <v>9.6</v>
      </c>
      <c r="G26" s="102">
        <f t="shared" si="6"/>
        <v>2.88</v>
      </c>
      <c r="H26" s="41">
        <f t="shared" si="7"/>
        <v>2.4</v>
      </c>
      <c r="I26" s="2"/>
      <c r="J26" s="2"/>
      <c r="K26" s="2"/>
      <c r="L26" s="2"/>
      <c r="N26" s="147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>
      <c r="A27" s="42" t="s">
        <v>96</v>
      </c>
      <c r="B27" s="92"/>
      <c r="C27" s="93"/>
      <c r="D27" s="68"/>
      <c r="E27" s="41"/>
      <c r="F27" s="94"/>
      <c r="G27" s="99">
        <f>G22+G23+G24+G25+G26</f>
        <v>19.655999999999999</v>
      </c>
      <c r="H27" s="145">
        <f>SUM(H22:H26)</f>
        <v>16.38</v>
      </c>
      <c r="I27" s="2"/>
      <c r="J27" s="2"/>
      <c r="K27" s="2"/>
      <c r="L27" s="2"/>
      <c r="N27" s="147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>
      <c r="A28" s="43"/>
      <c r="B28" s="92"/>
      <c r="C28" s="93"/>
      <c r="D28" s="68"/>
      <c r="E28" s="41"/>
      <c r="F28" s="94"/>
      <c r="G28" s="102"/>
      <c r="H28" s="145"/>
      <c r="I28" s="2"/>
      <c r="J28" s="2"/>
      <c r="K28" s="2"/>
      <c r="L28" s="2"/>
      <c r="N28" s="148" t="s">
        <v>318</v>
      </c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>
      <c r="A29" s="42" t="s">
        <v>267</v>
      </c>
      <c r="B29" s="92"/>
      <c r="C29" s="93"/>
      <c r="D29" s="68"/>
      <c r="E29" s="41"/>
      <c r="F29" s="94"/>
      <c r="G29" s="102"/>
      <c r="H29" s="145"/>
      <c r="I29" s="2"/>
      <c r="J29" s="2"/>
      <c r="K29" s="2"/>
      <c r="L29" s="2"/>
      <c r="N29" s="147" t="s">
        <v>319</v>
      </c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43" t="s">
        <v>88</v>
      </c>
      <c r="B30" s="92" t="s">
        <v>89</v>
      </c>
      <c r="C30" s="93"/>
      <c r="D30" s="68">
        <v>2</v>
      </c>
      <c r="E30" s="41">
        <v>6.78</v>
      </c>
      <c r="F30" s="94">
        <f t="shared" ref="F30:F34" si="8">E30*1.2</f>
        <v>8.1359999999999992</v>
      </c>
      <c r="G30" s="102">
        <f t="shared" ref="G30:G34" si="9">D30*F30</f>
        <v>16.271999999999998</v>
      </c>
      <c r="H30" s="41">
        <f t="shared" ref="H30:H34" si="10">D30*E30</f>
        <v>13.56</v>
      </c>
      <c r="I30" s="2"/>
      <c r="J30" s="2"/>
      <c r="K30" s="2"/>
      <c r="L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43" t="s">
        <v>304</v>
      </c>
      <c r="B31" s="92" t="s">
        <v>305</v>
      </c>
      <c r="C31" s="93"/>
      <c r="D31" s="68">
        <v>0.8</v>
      </c>
      <c r="E31" s="41">
        <v>7</v>
      </c>
      <c r="F31" s="94">
        <f t="shared" si="8"/>
        <v>8.4</v>
      </c>
      <c r="G31" s="102">
        <f t="shared" si="9"/>
        <v>6.7200000000000006</v>
      </c>
      <c r="H31" s="41">
        <f t="shared" si="10"/>
        <v>5.6000000000000005</v>
      </c>
      <c r="I31" s="2"/>
      <c r="J31" s="2"/>
      <c r="K31" s="2"/>
      <c r="L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43" t="s">
        <v>151</v>
      </c>
      <c r="B32" s="92" t="s">
        <v>116</v>
      </c>
      <c r="C32" s="93"/>
      <c r="D32" s="68">
        <v>0.05</v>
      </c>
      <c r="E32" s="41">
        <v>10</v>
      </c>
      <c r="F32" s="94">
        <f t="shared" si="8"/>
        <v>12</v>
      </c>
      <c r="G32" s="102">
        <f t="shared" si="9"/>
        <v>0.60000000000000009</v>
      </c>
      <c r="H32" s="41">
        <f t="shared" si="10"/>
        <v>0.5</v>
      </c>
      <c r="I32" s="2"/>
      <c r="J32" s="2"/>
      <c r="K32" s="2"/>
      <c r="L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43" t="s">
        <v>320</v>
      </c>
      <c r="B33" s="92" t="s">
        <v>146</v>
      </c>
      <c r="C33" s="93"/>
      <c r="D33" s="68">
        <v>0.5</v>
      </c>
      <c r="E33" s="41">
        <v>15</v>
      </c>
      <c r="F33" s="94">
        <f t="shared" si="8"/>
        <v>18</v>
      </c>
      <c r="G33" s="102">
        <f t="shared" si="9"/>
        <v>9</v>
      </c>
      <c r="H33" s="41">
        <f t="shared" si="10"/>
        <v>7.5</v>
      </c>
      <c r="I33" s="2"/>
      <c r="J33" s="2"/>
      <c r="K33" s="2"/>
      <c r="L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43" t="s">
        <v>317</v>
      </c>
      <c r="B34" s="92" t="s">
        <v>146</v>
      </c>
      <c r="C34" s="93"/>
      <c r="D34" s="68">
        <v>0.3</v>
      </c>
      <c r="E34" s="41">
        <v>8</v>
      </c>
      <c r="F34" s="94">
        <f t="shared" si="8"/>
        <v>9.6</v>
      </c>
      <c r="G34" s="102">
        <f t="shared" si="9"/>
        <v>2.88</v>
      </c>
      <c r="H34" s="41">
        <f t="shared" si="10"/>
        <v>2.4</v>
      </c>
      <c r="I34" s="2"/>
      <c r="J34" s="2"/>
      <c r="K34" s="2"/>
      <c r="L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42" t="s">
        <v>321</v>
      </c>
      <c r="B35" s="92"/>
      <c r="C35" s="93"/>
      <c r="D35" s="68"/>
      <c r="E35" s="41"/>
      <c r="F35" s="94"/>
      <c r="G35" s="99">
        <f>G30+G31+G32+G33+G34</f>
        <v>35.472000000000001</v>
      </c>
      <c r="H35" s="145">
        <f>SUM(H30:H34)</f>
        <v>29.56</v>
      </c>
      <c r="I35" s="2"/>
      <c r="J35" s="2"/>
      <c r="K35" s="2"/>
      <c r="L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43"/>
      <c r="B36" s="92"/>
      <c r="C36" s="93"/>
      <c r="D36" s="68"/>
      <c r="E36" s="41"/>
      <c r="F36" s="94"/>
      <c r="G36" s="102"/>
      <c r="H36" s="145"/>
      <c r="I36" s="2"/>
      <c r="J36" s="2"/>
      <c r="K36" s="2"/>
      <c r="L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42" t="s">
        <v>268</v>
      </c>
      <c r="B37" s="92"/>
      <c r="C37" s="93"/>
      <c r="D37" s="68"/>
      <c r="E37" s="41"/>
      <c r="F37" s="94"/>
      <c r="G37" s="102"/>
      <c r="H37" s="145"/>
      <c r="I37" s="2"/>
      <c r="J37" s="2"/>
      <c r="K37" s="2"/>
      <c r="L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43" t="s">
        <v>88</v>
      </c>
      <c r="B38" s="92" t="s">
        <v>89</v>
      </c>
      <c r="C38" s="93"/>
      <c r="D38" s="68">
        <v>1</v>
      </c>
      <c r="E38" s="41">
        <v>6.78</v>
      </c>
      <c r="F38" s="94">
        <f t="shared" ref="F38:F42" si="11">E38*1.2</f>
        <v>8.1359999999999992</v>
      </c>
      <c r="G38" s="102">
        <f t="shared" ref="G38:G42" si="12">D38*F38</f>
        <v>8.1359999999999992</v>
      </c>
      <c r="H38" s="41">
        <f t="shared" ref="H38:H42" si="13">D38*E38</f>
        <v>6.78</v>
      </c>
      <c r="I38" s="2"/>
      <c r="J38" s="2"/>
      <c r="K38" s="2"/>
      <c r="L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43" t="s">
        <v>304</v>
      </c>
      <c r="B39" s="92" t="s">
        <v>305</v>
      </c>
      <c r="C39" s="93"/>
      <c r="D39" s="68">
        <v>0.4</v>
      </c>
      <c r="E39" s="41">
        <v>7</v>
      </c>
      <c r="F39" s="94">
        <f t="shared" si="11"/>
        <v>8.4</v>
      </c>
      <c r="G39" s="102">
        <f t="shared" si="12"/>
        <v>3.3600000000000003</v>
      </c>
      <c r="H39" s="41">
        <f t="shared" si="13"/>
        <v>2.8000000000000003</v>
      </c>
      <c r="I39" s="2"/>
      <c r="J39" s="2"/>
      <c r="K39" s="2"/>
      <c r="L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43" t="s">
        <v>151</v>
      </c>
      <c r="B40" s="92" t="s">
        <v>116</v>
      </c>
      <c r="C40" s="93"/>
      <c r="D40" s="68">
        <v>0.04</v>
      </c>
      <c r="E40" s="41">
        <v>10</v>
      </c>
      <c r="F40" s="94">
        <f t="shared" si="11"/>
        <v>12</v>
      </c>
      <c r="G40" s="102">
        <f t="shared" si="12"/>
        <v>0.48</v>
      </c>
      <c r="H40" s="41">
        <f t="shared" si="13"/>
        <v>0.4</v>
      </c>
      <c r="I40" s="2"/>
      <c r="J40" s="2"/>
      <c r="K40" s="2"/>
      <c r="L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43" t="s">
        <v>295</v>
      </c>
      <c r="B41" s="92" t="s">
        <v>119</v>
      </c>
      <c r="C41" s="93"/>
      <c r="D41" s="68">
        <v>1</v>
      </c>
      <c r="E41" s="41">
        <v>4.5599999999999996</v>
      </c>
      <c r="F41" s="94">
        <f t="shared" si="11"/>
        <v>5.4719999999999995</v>
      </c>
      <c r="G41" s="102">
        <f t="shared" si="12"/>
        <v>5.4719999999999995</v>
      </c>
      <c r="H41" s="41">
        <f t="shared" si="13"/>
        <v>4.5599999999999996</v>
      </c>
      <c r="I41" s="2"/>
      <c r="J41" s="2"/>
      <c r="K41" s="2"/>
      <c r="L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43" t="s">
        <v>320</v>
      </c>
      <c r="B42" s="92" t="s">
        <v>146</v>
      </c>
      <c r="C42" s="93"/>
      <c r="D42" s="68">
        <v>0.5</v>
      </c>
      <c r="E42" s="41">
        <v>15</v>
      </c>
      <c r="F42" s="94">
        <f t="shared" si="11"/>
        <v>18</v>
      </c>
      <c r="G42" s="102">
        <f t="shared" si="12"/>
        <v>9</v>
      </c>
      <c r="H42" s="41">
        <f t="shared" si="13"/>
        <v>7.5</v>
      </c>
      <c r="I42" s="2"/>
      <c r="J42" s="2"/>
      <c r="K42" s="2"/>
      <c r="L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42" t="s">
        <v>96</v>
      </c>
      <c r="B43" s="92"/>
      <c r="C43" s="93"/>
      <c r="D43" s="68"/>
      <c r="E43" s="41"/>
      <c r="F43" s="94"/>
      <c r="G43" s="99">
        <f>G38+G39+G40+G41+G42</f>
        <v>26.448</v>
      </c>
      <c r="H43" s="145">
        <f>SUM(H38:H42)</f>
        <v>22.04</v>
      </c>
      <c r="I43" s="2"/>
      <c r="J43" s="2"/>
      <c r="K43" s="2"/>
      <c r="L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42"/>
      <c r="B44" s="92"/>
      <c r="C44" s="93"/>
      <c r="D44" s="68"/>
      <c r="E44" s="41"/>
      <c r="F44" s="94"/>
      <c r="G44" s="102"/>
      <c r="H44" s="145"/>
      <c r="I44" s="2"/>
      <c r="J44" s="2"/>
      <c r="K44" s="2"/>
      <c r="L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42" t="s">
        <v>322</v>
      </c>
      <c r="B45" s="92"/>
      <c r="C45" s="93"/>
      <c r="D45" s="68"/>
      <c r="E45" s="41"/>
      <c r="F45" s="94"/>
      <c r="G45" s="102"/>
      <c r="H45" s="145"/>
      <c r="I45" s="2"/>
      <c r="J45" s="2"/>
      <c r="K45" s="2"/>
      <c r="L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43" t="s">
        <v>88</v>
      </c>
      <c r="B46" s="92" t="s">
        <v>89</v>
      </c>
      <c r="C46" s="93"/>
      <c r="D46" s="68">
        <v>1</v>
      </c>
      <c r="E46" s="41">
        <v>6.78</v>
      </c>
      <c r="F46" s="94">
        <f t="shared" ref="F46:F49" si="14">E46*1.2</f>
        <v>8.1359999999999992</v>
      </c>
      <c r="G46" s="102">
        <f t="shared" ref="G46:G49" si="15">D46*F46</f>
        <v>8.1359999999999992</v>
      </c>
      <c r="H46" s="41">
        <f t="shared" ref="H46:H49" si="16">D46*E46</f>
        <v>6.78</v>
      </c>
      <c r="I46" s="2"/>
      <c r="J46" s="2"/>
      <c r="K46" s="2"/>
      <c r="L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43" t="s">
        <v>304</v>
      </c>
      <c r="B47" s="92" t="s">
        <v>305</v>
      </c>
      <c r="C47" s="93"/>
      <c r="D47" s="68">
        <v>0.8</v>
      </c>
      <c r="E47" s="41">
        <v>7</v>
      </c>
      <c r="F47" s="94">
        <f t="shared" si="14"/>
        <v>8.4</v>
      </c>
      <c r="G47" s="102">
        <f t="shared" si="15"/>
        <v>6.7200000000000006</v>
      </c>
      <c r="H47" s="41">
        <f t="shared" si="16"/>
        <v>5.6000000000000005</v>
      </c>
      <c r="I47" s="2"/>
      <c r="J47" s="2"/>
      <c r="K47" s="2"/>
      <c r="L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43" t="s">
        <v>151</v>
      </c>
      <c r="B48" s="92" t="s">
        <v>116</v>
      </c>
      <c r="C48" s="93"/>
      <c r="D48" s="68">
        <v>0.04</v>
      </c>
      <c r="E48" s="41">
        <v>10</v>
      </c>
      <c r="F48" s="94">
        <f t="shared" si="14"/>
        <v>12</v>
      </c>
      <c r="G48" s="102">
        <f t="shared" si="15"/>
        <v>0.48</v>
      </c>
      <c r="H48" s="41">
        <f t="shared" si="16"/>
        <v>0.4</v>
      </c>
      <c r="I48" s="2"/>
      <c r="J48" s="2"/>
      <c r="K48" s="2"/>
      <c r="L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43" t="s">
        <v>317</v>
      </c>
      <c r="B49" s="92" t="s">
        <v>146</v>
      </c>
      <c r="C49" s="93"/>
      <c r="D49" s="68">
        <v>0.03</v>
      </c>
      <c r="E49" s="41">
        <v>8</v>
      </c>
      <c r="F49" s="94">
        <f t="shared" si="14"/>
        <v>9.6</v>
      </c>
      <c r="G49" s="102">
        <f t="shared" si="15"/>
        <v>0.28799999999999998</v>
      </c>
      <c r="H49" s="41">
        <f t="shared" si="16"/>
        <v>0.24</v>
      </c>
      <c r="I49" s="2"/>
      <c r="J49" s="2"/>
      <c r="K49" s="2"/>
      <c r="L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42" t="s">
        <v>96</v>
      </c>
      <c r="B50" s="92"/>
      <c r="C50" s="93"/>
      <c r="D50" s="68"/>
      <c r="E50" s="41"/>
      <c r="F50" s="94"/>
      <c r="G50" s="99">
        <f>G46+G47+G48+G49</f>
        <v>15.624000000000001</v>
      </c>
      <c r="H50" s="145">
        <f>SUM(H46:H49)</f>
        <v>13.020000000000001</v>
      </c>
      <c r="I50" s="2"/>
      <c r="J50" s="2"/>
      <c r="K50" s="2"/>
      <c r="L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42"/>
      <c r="B51" s="92"/>
      <c r="C51" s="93"/>
      <c r="D51" s="68"/>
      <c r="E51" s="41"/>
      <c r="F51" s="94"/>
      <c r="G51" s="102"/>
      <c r="H51" s="145"/>
      <c r="I51" s="2"/>
      <c r="J51" s="2"/>
      <c r="K51" s="2"/>
      <c r="L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42" t="s">
        <v>270</v>
      </c>
      <c r="B52" s="92"/>
      <c r="C52" s="93"/>
      <c r="D52" s="68"/>
      <c r="E52" s="41"/>
      <c r="F52" s="94"/>
      <c r="G52" s="102"/>
      <c r="H52" s="145"/>
      <c r="I52" s="2"/>
      <c r="J52" s="2"/>
      <c r="K52" s="2"/>
      <c r="L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43" t="s">
        <v>323</v>
      </c>
      <c r="B53" s="92" t="s">
        <v>89</v>
      </c>
      <c r="C53" s="93"/>
      <c r="D53" s="68">
        <v>1</v>
      </c>
      <c r="E53" s="41">
        <v>6.78</v>
      </c>
      <c r="F53" s="94">
        <f>E53*1.2</f>
        <v>8.1359999999999992</v>
      </c>
      <c r="G53" s="102">
        <f>D53*F53</f>
        <v>8.1359999999999992</v>
      </c>
      <c r="H53" s="143">
        <f>D53*E53</f>
        <v>6.78</v>
      </c>
      <c r="I53" s="2"/>
      <c r="J53" s="2"/>
      <c r="K53" s="2"/>
      <c r="L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42" t="s">
        <v>96</v>
      </c>
      <c r="B54" s="98"/>
      <c r="C54" s="19"/>
      <c r="D54" s="72"/>
      <c r="E54" s="41"/>
      <c r="F54" s="94"/>
      <c r="G54" s="99">
        <f t="shared" ref="G54:H54" si="17">G53</f>
        <v>8.1359999999999992</v>
      </c>
      <c r="H54" s="145">
        <f t="shared" si="17"/>
        <v>6.78</v>
      </c>
      <c r="I54" s="2"/>
      <c r="J54" s="2"/>
      <c r="K54" s="2"/>
      <c r="L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42"/>
      <c r="B55" s="92"/>
      <c r="C55" s="149"/>
      <c r="D55" s="150"/>
      <c r="E55" s="78"/>
      <c r="F55" s="79"/>
      <c r="G55" s="151"/>
      <c r="H55" s="152"/>
      <c r="I55" s="2"/>
      <c r="J55" s="2"/>
      <c r="K55" s="2"/>
      <c r="L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42" t="s">
        <v>271</v>
      </c>
      <c r="B56" s="153"/>
      <c r="C56" s="241" t="s">
        <v>324</v>
      </c>
      <c r="D56" s="242"/>
      <c r="E56" s="242"/>
      <c r="F56" s="242"/>
      <c r="G56" s="242"/>
      <c r="H56" s="243"/>
      <c r="I56" s="2"/>
      <c r="J56" s="2"/>
      <c r="K56" s="2"/>
      <c r="L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43" t="s">
        <v>325</v>
      </c>
      <c r="B57" s="92" t="s">
        <v>116</v>
      </c>
      <c r="C57" s="154"/>
      <c r="D57" s="155">
        <v>0.02</v>
      </c>
      <c r="E57" s="156">
        <v>10</v>
      </c>
      <c r="F57" s="157">
        <f t="shared" ref="F57:F67" si="18">E57*1.2</f>
        <v>12</v>
      </c>
      <c r="G57" s="158">
        <f t="shared" ref="G57:G67" si="19">D57*F57</f>
        <v>0.24</v>
      </c>
      <c r="H57" s="159">
        <f t="shared" ref="H57:H67" si="20">D57*E57</f>
        <v>0.2</v>
      </c>
      <c r="I57" s="2"/>
      <c r="J57" s="2"/>
      <c r="K57" s="2"/>
      <c r="L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43" t="s">
        <v>326</v>
      </c>
      <c r="B58" s="92" t="s">
        <v>113</v>
      </c>
      <c r="C58" s="93"/>
      <c r="D58" s="68">
        <v>2E-3</v>
      </c>
      <c r="E58" s="41">
        <v>129.47</v>
      </c>
      <c r="F58" s="94">
        <f t="shared" si="18"/>
        <v>155.364</v>
      </c>
      <c r="G58" s="102">
        <f t="shared" si="19"/>
        <v>0.310728</v>
      </c>
      <c r="H58" s="143">
        <f t="shared" si="20"/>
        <v>0.25894</v>
      </c>
      <c r="I58" s="2"/>
      <c r="J58" s="2"/>
      <c r="K58" s="2"/>
      <c r="L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3" t="s">
        <v>327</v>
      </c>
      <c r="B59" s="92" t="s">
        <v>116</v>
      </c>
      <c r="C59" s="93"/>
      <c r="D59" s="68">
        <v>2</v>
      </c>
      <c r="E59" s="41"/>
      <c r="F59" s="94">
        <f t="shared" si="18"/>
        <v>0</v>
      </c>
      <c r="G59" s="102">
        <f t="shared" si="19"/>
        <v>0</v>
      </c>
      <c r="H59" s="143">
        <f t="shared" si="20"/>
        <v>0</v>
      </c>
      <c r="I59" s="2"/>
      <c r="J59" s="2"/>
      <c r="K59" s="2"/>
      <c r="L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43" t="s">
        <v>328</v>
      </c>
      <c r="B60" s="92" t="s">
        <v>116</v>
      </c>
      <c r="C60" s="93"/>
      <c r="D60" s="68">
        <v>0.01</v>
      </c>
      <c r="E60" s="41">
        <v>1.35</v>
      </c>
      <c r="F60" s="94">
        <f t="shared" si="18"/>
        <v>1.62</v>
      </c>
      <c r="G60" s="102">
        <f t="shared" si="19"/>
        <v>1.6200000000000003E-2</v>
      </c>
      <c r="H60" s="143">
        <f t="shared" si="20"/>
        <v>1.3500000000000002E-2</v>
      </c>
      <c r="I60" s="2"/>
      <c r="J60" s="2"/>
      <c r="K60" s="2"/>
      <c r="L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43" t="s">
        <v>329</v>
      </c>
      <c r="B61" s="92" t="s">
        <v>113</v>
      </c>
      <c r="C61" s="93"/>
      <c r="D61" s="68">
        <v>0.02</v>
      </c>
      <c r="E61" s="41">
        <v>0.77</v>
      </c>
      <c r="F61" s="94">
        <f t="shared" si="18"/>
        <v>0.92399999999999993</v>
      </c>
      <c r="G61" s="102">
        <f t="shared" si="19"/>
        <v>1.848E-2</v>
      </c>
      <c r="H61" s="143">
        <f t="shared" si="20"/>
        <v>1.54E-2</v>
      </c>
      <c r="I61" s="2"/>
      <c r="J61" s="2"/>
      <c r="K61" s="2"/>
      <c r="L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43" t="s">
        <v>330</v>
      </c>
      <c r="B62" s="92" t="s">
        <v>116</v>
      </c>
      <c r="C62" s="93"/>
      <c r="D62" s="68">
        <v>0.01</v>
      </c>
      <c r="E62" s="41">
        <v>1.6</v>
      </c>
      <c r="F62" s="94">
        <f t="shared" si="18"/>
        <v>1.92</v>
      </c>
      <c r="G62" s="102">
        <f t="shared" si="19"/>
        <v>1.9199999999999998E-2</v>
      </c>
      <c r="H62" s="143">
        <f t="shared" si="20"/>
        <v>1.6E-2</v>
      </c>
      <c r="I62" s="2"/>
      <c r="J62" s="2"/>
      <c r="K62" s="2"/>
      <c r="L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43" t="s">
        <v>331</v>
      </c>
      <c r="B63" s="92" t="s">
        <v>116</v>
      </c>
      <c r="C63" s="93"/>
      <c r="D63" s="68">
        <v>1</v>
      </c>
      <c r="E63" s="41">
        <v>0.8</v>
      </c>
      <c r="F63" s="94">
        <f t="shared" si="18"/>
        <v>0.96</v>
      </c>
      <c r="G63" s="102">
        <f t="shared" si="19"/>
        <v>0.96</v>
      </c>
      <c r="H63" s="143">
        <f t="shared" si="20"/>
        <v>0.8</v>
      </c>
      <c r="I63" s="2"/>
      <c r="J63" s="2"/>
      <c r="K63" s="2"/>
      <c r="L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43" t="s">
        <v>332</v>
      </c>
      <c r="B64" s="92" t="s">
        <v>89</v>
      </c>
      <c r="C64" s="93"/>
      <c r="D64" s="68">
        <v>1</v>
      </c>
      <c r="E64" s="41">
        <v>6.78</v>
      </c>
      <c r="F64" s="94">
        <f t="shared" si="18"/>
        <v>8.1359999999999992</v>
      </c>
      <c r="G64" s="102">
        <f t="shared" si="19"/>
        <v>8.1359999999999992</v>
      </c>
      <c r="H64" s="143">
        <f t="shared" si="20"/>
        <v>6.78</v>
      </c>
      <c r="I64" s="2"/>
      <c r="J64" s="2"/>
      <c r="K64" s="2"/>
      <c r="L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43" t="s">
        <v>115</v>
      </c>
      <c r="B65" s="92" t="s">
        <v>116</v>
      </c>
      <c r="C65" s="93"/>
      <c r="D65" s="68">
        <v>0.2</v>
      </c>
      <c r="E65" s="41">
        <v>23</v>
      </c>
      <c r="F65" s="94">
        <f t="shared" si="18"/>
        <v>27.599999999999998</v>
      </c>
      <c r="G65" s="102">
        <f t="shared" si="19"/>
        <v>5.52</v>
      </c>
      <c r="H65" s="143">
        <f t="shared" si="20"/>
        <v>4.6000000000000005</v>
      </c>
      <c r="I65" s="2"/>
      <c r="J65" s="2"/>
      <c r="K65" s="2"/>
      <c r="L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43" t="s">
        <v>333</v>
      </c>
      <c r="B66" s="92" t="s">
        <v>119</v>
      </c>
      <c r="C66" s="93"/>
      <c r="D66" s="68">
        <v>1</v>
      </c>
      <c r="E66" s="41">
        <v>0.5</v>
      </c>
      <c r="F66" s="94">
        <f t="shared" si="18"/>
        <v>0.6</v>
      </c>
      <c r="G66" s="102">
        <f t="shared" si="19"/>
        <v>0.6</v>
      </c>
      <c r="H66" s="143">
        <f t="shared" si="20"/>
        <v>0.5</v>
      </c>
      <c r="I66" s="2"/>
      <c r="J66" s="2"/>
      <c r="K66" s="2"/>
      <c r="L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43" t="s">
        <v>334</v>
      </c>
      <c r="B67" s="92" t="s">
        <v>146</v>
      </c>
      <c r="C67" s="93"/>
      <c r="D67" s="68">
        <v>1E-3</v>
      </c>
      <c r="E67" s="41">
        <v>84</v>
      </c>
      <c r="F67" s="94">
        <f t="shared" si="18"/>
        <v>100.8</v>
      </c>
      <c r="G67" s="102">
        <f t="shared" si="19"/>
        <v>0.1008</v>
      </c>
      <c r="H67" s="143">
        <f t="shared" si="20"/>
        <v>8.4000000000000005E-2</v>
      </c>
      <c r="I67" s="2"/>
      <c r="J67" s="2"/>
      <c r="K67" s="2"/>
      <c r="L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42" t="s">
        <v>96</v>
      </c>
      <c r="B68" s="92"/>
      <c r="C68" s="93"/>
      <c r="D68" s="68"/>
      <c r="E68" s="41"/>
      <c r="F68" s="94"/>
      <c r="G68" s="99">
        <f>G57+G58+G60+G61+G62+G63+G64+G65+G66+G67</f>
        <v>15.921407999999998</v>
      </c>
      <c r="H68" s="145">
        <f>SUM(H57:H67)</f>
        <v>13.26784</v>
      </c>
      <c r="I68" s="2"/>
      <c r="J68" s="2"/>
      <c r="K68" s="2"/>
      <c r="L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60"/>
      <c r="B69" s="161"/>
      <c r="C69" s="160"/>
      <c r="D69" s="162"/>
      <c r="E69" s="163"/>
      <c r="F69" s="164"/>
      <c r="G69" s="165"/>
      <c r="H69" s="146"/>
      <c r="I69" s="2"/>
      <c r="J69" s="2"/>
      <c r="K69" s="2"/>
      <c r="L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42" t="s">
        <v>272</v>
      </c>
      <c r="B70" s="92"/>
      <c r="C70" s="43"/>
      <c r="D70" s="68"/>
      <c r="E70" s="41"/>
      <c r="F70" s="94"/>
      <c r="G70" s="102"/>
      <c r="H70" s="146"/>
      <c r="I70" s="2"/>
      <c r="J70" s="2"/>
      <c r="K70" s="2"/>
      <c r="L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6"/>
      <c r="B71" s="166"/>
      <c r="C71" s="26"/>
      <c r="D71" s="167"/>
      <c r="E71" s="26"/>
      <c r="F71" s="167"/>
      <c r="G71" s="166"/>
      <c r="H71" s="26"/>
      <c r="I71" s="2"/>
      <c r="J71" s="2"/>
      <c r="K71" s="2"/>
      <c r="L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43" t="s">
        <v>325</v>
      </c>
      <c r="B72" s="92" t="s">
        <v>116</v>
      </c>
      <c r="C72" s="43"/>
      <c r="D72" s="68">
        <v>0.1</v>
      </c>
      <c r="E72" s="41">
        <v>10</v>
      </c>
      <c r="F72" s="94">
        <f t="shared" ref="F72:F77" si="21">E72*1.2</f>
        <v>12</v>
      </c>
      <c r="G72" s="102">
        <f t="shared" ref="G72:G77" si="22">D72*F72</f>
        <v>1.2000000000000002</v>
      </c>
      <c r="H72" s="143">
        <f t="shared" ref="H72:H77" si="23">D72*E72</f>
        <v>1</v>
      </c>
      <c r="I72" s="2"/>
      <c r="J72" s="2"/>
      <c r="K72" s="2"/>
      <c r="L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43" t="s">
        <v>331</v>
      </c>
      <c r="B73" s="92" t="s">
        <v>116</v>
      </c>
      <c r="C73" s="43"/>
      <c r="D73" s="68">
        <v>0.1</v>
      </c>
      <c r="E73" s="41">
        <v>0.8</v>
      </c>
      <c r="F73" s="94">
        <f t="shared" si="21"/>
        <v>0.96</v>
      </c>
      <c r="G73" s="102">
        <f t="shared" si="22"/>
        <v>9.6000000000000002E-2</v>
      </c>
      <c r="H73" s="143">
        <f t="shared" si="23"/>
        <v>8.0000000000000016E-2</v>
      </c>
      <c r="I73" s="2"/>
      <c r="J73" s="2"/>
      <c r="K73" s="2"/>
      <c r="L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43" t="s">
        <v>335</v>
      </c>
      <c r="B74" s="92" t="s">
        <v>89</v>
      </c>
      <c r="C74" s="43"/>
      <c r="D74" s="68">
        <v>1</v>
      </c>
      <c r="E74" s="41">
        <v>6.78</v>
      </c>
      <c r="F74" s="94">
        <f t="shared" si="21"/>
        <v>8.1359999999999992</v>
      </c>
      <c r="G74" s="102">
        <f t="shared" si="22"/>
        <v>8.1359999999999992</v>
      </c>
      <c r="H74" s="143">
        <f t="shared" si="23"/>
        <v>6.78</v>
      </c>
      <c r="I74" s="2"/>
      <c r="J74" s="2"/>
      <c r="K74" s="2"/>
      <c r="L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43" t="s">
        <v>115</v>
      </c>
      <c r="B75" s="92" t="s">
        <v>146</v>
      </c>
      <c r="C75" s="43"/>
      <c r="D75" s="68">
        <v>0.12</v>
      </c>
      <c r="E75" s="41">
        <v>23</v>
      </c>
      <c r="F75" s="94">
        <f t="shared" si="21"/>
        <v>27.599999999999998</v>
      </c>
      <c r="G75" s="102">
        <f t="shared" si="22"/>
        <v>3.3119999999999998</v>
      </c>
      <c r="H75" s="143">
        <f t="shared" si="23"/>
        <v>2.76</v>
      </c>
      <c r="I75" s="2"/>
      <c r="J75" s="2"/>
      <c r="K75" s="2"/>
      <c r="L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43" t="s">
        <v>333</v>
      </c>
      <c r="B76" s="92" t="s">
        <v>119</v>
      </c>
      <c r="C76" s="43"/>
      <c r="D76" s="68">
        <v>1</v>
      </c>
      <c r="E76" s="41">
        <v>0.5</v>
      </c>
      <c r="F76" s="94">
        <f t="shared" si="21"/>
        <v>0.6</v>
      </c>
      <c r="G76" s="102">
        <f t="shared" si="22"/>
        <v>0.6</v>
      </c>
      <c r="H76" s="143">
        <f t="shared" si="23"/>
        <v>0.5</v>
      </c>
      <c r="I76" s="2"/>
      <c r="J76" s="2"/>
      <c r="K76" s="2"/>
      <c r="L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43" t="s">
        <v>334</v>
      </c>
      <c r="B77" s="92" t="s">
        <v>146</v>
      </c>
      <c r="C77" s="43"/>
      <c r="D77" s="68">
        <v>1E-3</v>
      </c>
      <c r="E77" s="41">
        <v>84</v>
      </c>
      <c r="F77" s="94">
        <f t="shared" si="21"/>
        <v>100.8</v>
      </c>
      <c r="G77" s="102">
        <f t="shared" si="22"/>
        <v>0.1008</v>
      </c>
      <c r="H77" s="143">
        <f t="shared" si="23"/>
        <v>8.4000000000000005E-2</v>
      </c>
      <c r="I77" s="2"/>
      <c r="J77" s="2"/>
      <c r="K77" s="2"/>
      <c r="L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42" t="s">
        <v>96</v>
      </c>
      <c r="B78" s="92"/>
      <c r="C78" s="43"/>
      <c r="D78" s="68"/>
      <c r="E78" s="41"/>
      <c r="F78" s="94"/>
      <c r="G78" s="99">
        <f>G72+G73+G74+G75+G76+G77</f>
        <v>13.444799999999997</v>
      </c>
      <c r="H78" s="145">
        <f>SUM(H72:H77)</f>
        <v>11.204000000000001</v>
      </c>
      <c r="I78" s="2"/>
      <c r="J78" s="2"/>
      <c r="K78" s="2"/>
      <c r="L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42"/>
      <c r="B79" s="92"/>
      <c r="C79" s="43"/>
      <c r="D79" s="68"/>
      <c r="E79" s="41"/>
      <c r="F79" s="94"/>
      <c r="G79" s="102"/>
      <c r="H79" s="145"/>
      <c r="I79" s="2"/>
      <c r="J79" s="2"/>
      <c r="K79" s="2"/>
      <c r="L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42" t="s">
        <v>273</v>
      </c>
      <c r="B80" s="92"/>
      <c r="C80" s="43"/>
      <c r="D80" s="68"/>
      <c r="E80" s="41"/>
      <c r="F80" s="94"/>
      <c r="G80" s="102"/>
      <c r="H80" s="143"/>
      <c r="I80" s="2"/>
      <c r="J80" s="2"/>
      <c r="K80" s="2"/>
      <c r="L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43" t="s">
        <v>325</v>
      </c>
      <c r="B81" s="92" t="s">
        <v>116</v>
      </c>
      <c r="C81" s="43"/>
      <c r="D81" s="68">
        <v>0.1</v>
      </c>
      <c r="E81" s="41">
        <v>10</v>
      </c>
      <c r="F81" s="94">
        <f t="shared" ref="F81:F86" si="24">E81*1.2</f>
        <v>12</v>
      </c>
      <c r="G81" s="102">
        <f t="shared" ref="G81:G87" si="25">D81*F81</f>
        <v>1.2000000000000002</v>
      </c>
      <c r="H81" s="143">
        <f t="shared" ref="H81:H86" si="26">D81*E81</f>
        <v>1</v>
      </c>
      <c r="I81" s="2"/>
      <c r="J81" s="2"/>
      <c r="K81" s="2"/>
      <c r="L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43" t="s">
        <v>328</v>
      </c>
      <c r="B82" s="92" t="s">
        <v>116</v>
      </c>
      <c r="C82" s="93"/>
      <c r="D82" s="68">
        <v>0.01</v>
      </c>
      <c r="E82" s="41">
        <v>1.35</v>
      </c>
      <c r="F82" s="94">
        <f t="shared" si="24"/>
        <v>1.62</v>
      </c>
      <c r="G82" s="102">
        <f t="shared" si="25"/>
        <v>1.6200000000000003E-2</v>
      </c>
      <c r="H82" s="143">
        <f t="shared" si="26"/>
        <v>1.3500000000000002E-2</v>
      </c>
      <c r="I82" s="2"/>
      <c r="J82" s="2"/>
      <c r="K82" s="2"/>
      <c r="L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43" t="s">
        <v>331</v>
      </c>
      <c r="B83" s="92" t="s">
        <v>116</v>
      </c>
      <c r="C83" s="43"/>
      <c r="D83" s="68">
        <v>0.1</v>
      </c>
      <c r="E83" s="41">
        <v>0.8</v>
      </c>
      <c r="F83" s="94">
        <f t="shared" si="24"/>
        <v>0.96</v>
      </c>
      <c r="G83" s="102">
        <f t="shared" si="25"/>
        <v>9.6000000000000002E-2</v>
      </c>
      <c r="H83" s="143">
        <f t="shared" si="26"/>
        <v>8.0000000000000016E-2</v>
      </c>
      <c r="I83" s="2"/>
      <c r="J83" s="2"/>
      <c r="K83" s="2"/>
      <c r="L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43" t="s">
        <v>335</v>
      </c>
      <c r="B84" s="92" t="s">
        <v>89</v>
      </c>
      <c r="C84" s="43"/>
      <c r="D84" s="68">
        <v>1</v>
      </c>
      <c r="E84" s="41">
        <v>6.78</v>
      </c>
      <c r="F84" s="94">
        <f t="shared" si="24"/>
        <v>8.1359999999999992</v>
      </c>
      <c r="G84" s="102">
        <f t="shared" si="25"/>
        <v>8.1359999999999992</v>
      </c>
      <c r="H84" s="143">
        <f t="shared" si="26"/>
        <v>6.78</v>
      </c>
      <c r="I84" s="2"/>
      <c r="J84" s="2"/>
      <c r="K84" s="2"/>
      <c r="L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43" t="s">
        <v>115</v>
      </c>
      <c r="B85" s="92" t="s">
        <v>116</v>
      </c>
      <c r="C85" s="43"/>
      <c r="D85" s="68">
        <v>0.12</v>
      </c>
      <c r="E85" s="41">
        <v>23</v>
      </c>
      <c r="F85" s="94">
        <f t="shared" si="24"/>
        <v>27.599999999999998</v>
      </c>
      <c r="G85" s="102">
        <f t="shared" si="25"/>
        <v>3.3119999999999998</v>
      </c>
      <c r="H85" s="143">
        <f t="shared" si="26"/>
        <v>2.76</v>
      </c>
      <c r="I85" s="2"/>
      <c r="J85" s="2"/>
      <c r="K85" s="2"/>
      <c r="L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43" t="s">
        <v>333</v>
      </c>
      <c r="B86" s="92" t="s">
        <v>119</v>
      </c>
      <c r="C86" s="43"/>
      <c r="D86" s="68">
        <v>1</v>
      </c>
      <c r="E86" s="41">
        <v>0.5</v>
      </c>
      <c r="F86" s="94">
        <f t="shared" si="24"/>
        <v>0.6</v>
      </c>
      <c r="G86" s="102">
        <f t="shared" si="25"/>
        <v>0.6</v>
      </c>
      <c r="H86" s="143">
        <f t="shared" si="26"/>
        <v>0.5</v>
      </c>
      <c r="I86" s="2"/>
      <c r="J86" s="2"/>
      <c r="K86" s="2"/>
      <c r="L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43"/>
      <c r="B87" s="92"/>
      <c r="C87" s="43"/>
      <c r="D87" s="68"/>
      <c r="E87" s="41"/>
      <c r="F87" s="94"/>
      <c r="G87" s="102">
        <f t="shared" si="25"/>
        <v>0</v>
      </c>
      <c r="H87" s="143"/>
      <c r="I87" s="2"/>
      <c r="J87" s="2"/>
      <c r="K87" s="2"/>
      <c r="L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42" t="s">
        <v>96</v>
      </c>
      <c r="B88" s="92"/>
      <c r="C88" s="43"/>
      <c r="D88" s="68"/>
      <c r="E88" s="41"/>
      <c r="F88" s="94"/>
      <c r="G88" s="99">
        <f>G81+G82+G83+G84+G85+G86</f>
        <v>13.360199999999999</v>
      </c>
      <c r="H88" s="145">
        <f>SUM(H81:H87)</f>
        <v>11.1335</v>
      </c>
      <c r="I88" s="2"/>
      <c r="J88" s="2"/>
      <c r="K88" s="2"/>
      <c r="L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42"/>
      <c r="B89" s="92"/>
      <c r="C89" s="43"/>
      <c r="D89" s="68"/>
      <c r="E89" s="41"/>
      <c r="F89" s="94"/>
      <c r="G89" s="102"/>
      <c r="H89" s="145"/>
      <c r="I89" s="2"/>
      <c r="J89" s="2"/>
      <c r="K89" s="2"/>
      <c r="L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42" t="s">
        <v>274</v>
      </c>
      <c r="B90" s="92"/>
      <c r="C90" s="43"/>
      <c r="D90" s="68"/>
      <c r="E90" s="41"/>
      <c r="F90" s="94"/>
      <c r="G90" s="102"/>
      <c r="H90" s="143"/>
      <c r="I90" s="2"/>
      <c r="J90" s="2"/>
      <c r="K90" s="2"/>
      <c r="L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43" t="s">
        <v>325</v>
      </c>
      <c r="B91" s="92" t="s">
        <v>116</v>
      </c>
      <c r="C91" s="43"/>
      <c r="D91" s="68">
        <v>0.1</v>
      </c>
      <c r="E91" s="41">
        <v>10</v>
      </c>
      <c r="F91" s="94">
        <f t="shared" ref="F91:F95" si="27">E91*1.2</f>
        <v>12</v>
      </c>
      <c r="G91" s="102">
        <f t="shared" ref="G91:G95" si="28">D91*F91</f>
        <v>1.2000000000000002</v>
      </c>
      <c r="H91" s="143">
        <f t="shared" ref="H91:H95" si="29">D91*E91</f>
        <v>1</v>
      </c>
      <c r="I91" s="2"/>
      <c r="J91" s="2"/>
      <c r="K91" s="2"/>
      <c r="L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43" t="s">
        <v>329</v>
      </c>
      <c r="B92" s="92" t="s">
        <v>113</v>
      </c>
      <c r="C92" s="93"/>
      <c r="D92" s="68">
        <v>0.02</v>
      </c>
      <c r="E92" s="41">
        <v>0.77</v>
      </c>
      <c r="F92" s="94">
        <f t="shared" si="27"/>
        <v>0.92399999999999993</v>
      </c>
      <c r="G92" s="102">
        <f t="shared" si="28"/>
        <v>1.848E-2</v>
      </c>
      <c r="H92" s="143">
        <f t="shared" si="29"/>
        <v>1.54E-2</v>
      </c>
      <c r="I92" s="2"/>
      <c r="J92" s="2"/>
      <c r="K92" s="2"/>
      <c r="L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43" t="s">
        <v>333</v>
      </c>
      <c r="B93" s="92" t="s">
        <v>119</v>
      </c>
      <c r="C93" s="43"/>
      <c r="D93" s="68">
        <v>1</v>
      </c>
      <c r="E93" s="41">
        <v>0.5</v>
      </c>
      <c r="F93" s="94">
        <f t="shared" si="27"/>
        <v>0.6</v>
      </c>
      <c r="G93" s="102">
        <f t="shared" si="28"/>
        <v>0.6</v>
      </c>
      <c r="H93" s="143">
        <f t="shared" si="29"/>
        <v>0.5</v>
      </c>
      <c r="I93" s="2"/>
      <c r="J93" s="2"/>
      <c r="K93" s="2"/>
      <c r="L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43" t="s">
        <v>335</v>
      </c>
      <c r="B94" s="92" t="s">
        <v>89</v>
      </c>
      <c r="C94" s="43"/>
      <c r="D94" s="68">
        <v>1</v>
      </c>
      <c r="E94" s="41">
        <v>6.78</v>
      </c>
      <c r="F94" s="94">
        <f t="shared" si="27"/>
        <v>8.1359999999999992</v>
      </c>
      <c r="G94" s="102">
        <f t="shared" si="28"/>
        <v>8.1359999999999992</v>
      </c>
      <c r="H94" s="143">
        <f t="shared" si="29"/>
        <v>6.78</v>
      </c>
      <c r="I94" s="2"/>
      <c r="J94" s="2"/>
      <c r="K94" s="2"/>
      <c r="L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43" t="s">
        <v>115</v>
      </c>
      <c r="B95" s="92" t="s">
        <v>116</v>
      </c>
      <c r="C95" s="43"/>
      <c r="D95" s="68">
        <v>0.12</v>
      </c>
      <c r="E95" s="41">
        <v>23</v>
      </c>
      <c r="F95" s="94">
        <f t="shared" si="27"/>
        <v>27.599999999999998</v>
      </c>
      <c r="G95" s="102">
        <f t="shared" si="28"/>
        <v>3.3119999999999998</v>
      </c>
      <c r="H95" s="143">
        <f t="shared" si="29"/>
        <v>2.76</v>
      </c>
      <c r="I95" s="2"/>
      <c r="J95" s="2"/>
      <c r="K95" s="2"/>
      <c r="L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43"/>
      <c r="B96" s="92"/>
      <c r="C96" s="43"/>
      <c r="D96" s="68"/>
      <c r="E96" s="41"/>
      <c r="F96" s="94"/>
      <c r="G96" s="102"/>
      <c r="H96" s="143"/>
      <c r="I96" s="2"/>
      <c r="J96" s="2"/>
      <c r="K96" s="2"/>
      <c r="L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42" t="s">
        <v>96</v>
      </c>
      <c r="B97" s="92"/>
      <c r="C97" s="43"/>
      <c r="D97" s="68"/>
      <c r="E97" s="41"/>
      <c r="F97" s="94"/>
      <c r="G97" s="99">
        <f>G91+G92+G93+G94+G95</f>
        <v>13.26648</v>
      </c>
      <c r="H97" s="145">
        <f>SUM(H91:H96)</f>
        <v>11.055400000000001</v>
      </c>
      <c r="I97" s="2"/>
      <c r="J97" s="2"/>
      <c r="K97" s="2"/>
      <c r="L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42"/>
      <c r="B98" s="92"/>
      <c r="C98" s="43"/>
      <c r="D98" s="68"/>
      <c r="E98" s="41"/>
      <c r="F98" s="94"/>
      <c r="G98" s="102"/>
      <c r="H98" s="145"/>
      <c r="I98" s="2"/>
      <c r="J98" s="2"/>
      <c r="K98" s="2"/>
      <c r="L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42" t="s">
        <v>275</v>
      </c>
      <c r="B99" s="92"/>
      <c r="C99" s="43"/>
      <c r="D99" s="68"/>
      <c r="E99" s="41"/>
      <c r="F99" s="94"/>
      <c r="G99" s="102"/>
      <c r="H99" s="145"/>
      <c r="I99" s="2"/>
      <c r="J99" s="2"/>
      <c r="K99" s="2"/>
      <c r="L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43" t="s">
        <v>325</v>
      </c>
      <c r="B100" s="92" t="s">
        <v>116</v>
      </c>
      <c r="C100" s="43"/>
      <c r="D100" s="68">
        <v>0.1</v>
      </c>
      <c r="E100" s="41">
        <v>10</v>
      </c>
      <c r="F100" s="94">
        <f t="shared" ref="F100:F105" si="30">E100*1.2</f>
        <v>12</v>
      </c>
      <c r="G100" s="102">
        <f t="shared" ref="G100:G105" si="31">D100*F100</f>
        <v>1.2000000000000002</v>
      </c>
      <c r="H100" s="143">
        <f t="shared" ref="H100:H105" si="32">D100*E100</f>
        <v>1</v>
      </c>
      <c r="I100" s="2"/>
      <c r="J100" s="2"/>
      <c r="K100" s="2"/>
      <c r="L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43" t="s">
        <v>336</v>
      </c>
      <c r="B101" s="92" t="s">
        <v>116</v>
      </c>
      <c r="C101" s="93"/>
      <c r="D101" s="68">
        <v>0.01</v>
      </c>
      <c r="E101" s="41">
        <v>1.6</v>
      </c>
      <c r="F101" s="94">
        <f t="shared" si="30"/>
        <v>1.92</v>
      </c>
      <c r="G101" s="102">
        <f t="shared" si="31"/>
        <v>1.9199999999999998E-2</v>
      </c>
      <c r="H101" s="143">
        <f t="shared" si="32"/>
        <v>1.6E-2</v>
      </c>
      <c r="I101" s="2"/>
      <c r="J101" s="2"/>
      <c r="K101" s="2"/>
      <c r="L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43" t="s">
        <v>331</v>
      </c>
      <c r="B102" s="92" t="s">
        <v>116</v>
      </c>
      <c r="C102" s="43"/>
      <c r="D102" s="68">
        <v>0.1</v>
      </c>
      <c r="E102" s="41">
        <v>0.8</v>
      </c>
      <c r="F102" s="94">
        <f t="shared" si="30"/>
        <v>0.96</v>
      </c>
      <c r="G102" s="102">
        <f t="shared" si="31"/>
        <v>9.6000000000000002E-2</v>
      </c>
      <c r="H102" s="143">
        <f t="shared" si="32"/>
        <v>8.0000000000000016E-2</v>
      </c>
      <c r="I102" s="2"/>
      <c r="J102" s="2"/>
      <c r="K102" s="2"/>
      <c r="L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43" t="s">
        <v>335</v>
      </c>
      <c r="B103" s="92" t="s">
        <v>89</v>
      </c>
      <c r="C103" s="43"/>
      <c r="D103" s="68">
        <v>1</v>
      </c>
      <c r="E103" s="41">
        <v>6.78</v>
      </c>
      <c r="F103" s="94">
        <f t="shared" si="30"/>
        <v>8.1359999999999992</v>
      </c>
      <c r="G103" s="102">
        <f t="shared" si="31"/>
        <v>8.1359999999999992</v>
      </c>
      <c r="H103" s="143">
        <f t="shared" si="32"/>
        <v>6.78</v>
      </c>
      <c r="I103" s="2"/>
      <c r="J103" s="2"/>
      <c r="K103" s="2"/>
      <c r="L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43" t="s">
        <v>115</v>
      </c>
      <c r="B104" s="92" t="s">
        <v>116</v>
      </c>
      <c r="C104" s="43"/>
      <c r="D104" s="68">
        <v>0.12</v>
      </c>
      <c r="E104" s="41">
        <v>23</v>
      </c>
      <c r="F104" s="94">
        <f t="shared" si="30"/>
        <v>27.599999999999998</v>
      </c>
      <c r="G104" s="102">
        <f t="shared" si="31"/>
        <v>3.3119999999999998</v>
      </c>
      <c r="H104" s="143">
        <f t="shared" si="32"/>
        <v>2.76</v>
      </c>
      <c r="I104" s="2"/>
      <c r="J104" s="2"/>
      <c r="K104" s="2"/>
      <c r="L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43" t="s">
        <v>333</v>
      </c>
      <c r="B105" s="92" t="s">
        <v>119</v>
      </c>
      <c r="C105" s="43"/>
      <c r="D105" s="68">
        <v>1</v>
      </c>
      <c r="E105" s="41">
        <v>0.5</v>
      </c>
      <c r="F105" s="94">
        <f t="shared" si="30"/>
        <v>0.6</v>
      </c>
      <c r="G105" s="102">
        <f t="shared" si="31"/>
        <v>0.6</v>
      </c>
      <c r="H105" s="143">
        <f t="shared" si="32"/>
        <v>0.5</v>
      </c>
      <c r="I105" s="2"/>
      <c r="J105" s="2"/>
      <c r="K105" s="2"/>
      <c r="L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42" t="s">
        <v>96</v>
      </c>
      <c r="B106" s="92"/>
      <c r="C106" s="43"/>
      <c r="D106" s="68"/>
      <c r="E106" s="41"/>
      <c r="F106" s="94"/>
      <c r="G106" s="99">
        <f>G100+G101+G102+G103+G104+G105</f>
        <v>13.363199999999999</v>
      </c>
      <c r="H106" s="145">
        <f>SUM(H100:H105)</f>
        <v>11.135999999999999</v>
      </c>
      <c r="I106" s="2"/>
      <c r="J106" s="2"/>
      <c r="K106" s="2"/>
      <c r="L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42"/>
      <c r="B107" s="92"/>
      <c r="C107" s="43"/>
      <c r="D107" s="68"/>
      <c r="E107" s="41"/>
      <c r="F107" s="94"/>
      <c r="G107" s="102"/>
      <c r="H107" s="145"/>
      <c r="I107" s="2"/>
      <c r="J107" s="2"/>
      <c r="K107" s="2"/>
      <c r="L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42" t="s">
        <v>276</v>
      </c>
      <c r="B108" s="92"/>
      <c r="C108" s="43"/>
      <c r="D108" s="68"/>
      <c r="E108" s="41"/>
      <c r="F108" s="94"/>
      <c r="G108" s="102"/>
      <c r="H108" s="145"/>
      <c r="I108" s="2"/>
      <c r="J108" s="2"/>
      <c r="K108" s="2"/>
      <c r="L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43" t="s">
        <v>325</v>
      </c>
      <c r="B109" s="92" t="s">
        <v>116</v>
      </c>
      <c r="C109" s="43"/>
      <c r="D109" s="68">
        <v>0.1</v>
      </c>
      <c r="E109" s="41">
        <v>10</v>
      </c>
      <c r="F109" s="94">
        <f t="shared" ref="F109:F113" si="33">E109*1.2</f>
        <v>12</v>
      </c>
      <c r="G109" s="102">
        <f t="shared" ref="G109:G113" si="34">D109*F109</f>
        <v>1.2000000000000002</v>
      </c>
      <c r="H109" s="143">
        <f t="shared" ref="H109:H113" si="35">D109*E109</f>
        <v>1</v>
      </c>
      <c r="I109" s="2"/>
      <c r="J109" s="2"/>
      <c r="K109" s="2"/>
      <c r="L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43" t="s">
        <v>326</v>
      </c>
      <c r="B110" s="92" t="s">
        <v>113</v>
      </c>
      <c r="C110" s="93"/>
      <c r="D110" s="68">
        <v>2E-3</v>
      </c>
      <c r="E110" s="41">
        <v>129.47</v>
      </c>
      <c r="F110" s="94">
        <f t="shared" si="33"/>
        <v>155.364</v>
      </c>
      <c r="G110" s="102">
        <f t="shared" si="34"/>
        <v>0.310728</v>
      </c>
      <c r="H110" s="143">
        <f t="shared" si="35"/>
        <v>0.25894</v>
      </c>
      <c r="I110" s="2"/>
      <c r="J110" s="2"/>
      <c r="K110" s="2"/>
      <c r="L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43" t="s">
        <v>333</v>
      </c>
      <c r="B111" s="92" t="s">
        <v>119</v>
      </c>
      <c r="C111" s="43"/>
      <c r="D111" s="68">
        <v>1</v>
      </c>
      <c r="E111" s="41">
        <v>0.5</v>
      </c>
      <c r="F111" s="94">
        <f t="shared" si="33"/>
        <v>0.6</v>
      </c>
      <c r="G111" s="102">
        <f t="shared" si="34"/>
        <v>0.6</v>
      </c>
      <c r="H111" s="143">
        <f t="shared" si="35"/>
        <v>0.5</v>
      </c>
      <c r="I111" s="2"/>
      <c r="J111" s="2"/>
      <c r="K111" s="2"/>
      <c r="L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43" t="s">
        <v>335</v>
      </c>
      <c r="B112" s="92" t="s">
        <v>89</v>
      </c>
      <c r="C112" s="43"/>
      <c r="D112" s="68">
        <v>1</v>
      </c>
      <c r="E112" s="41">
        <v>6.78</v>
      </c>
      <c r="F112" s="94">
        <f t="shared" si="33"/>
        <v>8.1359999999999992</v>
      </c>
      <c r="G112" s="102">
        <f t="shared" si="34"/>
        <v>8.1359999999999992</v>
      </c>
      <c r="H112" s="143">
        <f t="shared" si="35"/>
        <v>6.78</v>
      </c>
      <c r="I112" s="2"/>
      <c r="J112" s="2"/>
      <c r="K112" s="2"/>
      <c r="L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43" t="s">
        <v>115</v>
      </c>
      <c r="B113" s="92" t="s">
        <v>116</v>
      </c>
      <c r="C113" s="43"/>
      <c r="D113" s="68">
        <v>0.12</v>
      </c>
      <c r="E113" s="41">
        <v>23</v>
      </c>
      <c r="F113" s="94">
        <f t="shared" si="33"/>
        <v>27.599999999999998</v>
      </c>
      <c r="G113" s="102">
        <f t="shared" si="34"/>
        <v>3.3119999999999998</v>
      </c>
      <c r="H113" s="143">
        <f t="shared" si="35"/>
        <v>2.76</v>
      </c>
      <c r="I113" s="2"/>
      <c r="J113" s="2"/>
      <c r="K113" s="2"/>
      <c r="L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42" t="s">
        <v>96</v>
      </c>
      <c r="B114" s="92"/>
      <c r="C114" s="43"/>
      <c r="D114" s="68"/>
      <c r="E114" s="41"/>
      <c r="F114" s="94"/>
      <c r="G114" s="99">
        <f>G109+G110+G111+G112+G113</f>
        <v>13.558727999999999</v>
      </c>
      <c r="H114" s="145">
        <f>SUM(H109:H113)</f>
        <v>11.29894</v>
      </c>
      <c r="I114" s="2"/>
      <c r="J114" s="2"/>
      <c r="K114" s="2"/>
      <c r="L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42"/>
      <c r="B115" s="92"/>
      <c r="C115" s="43"/>
      <c r="D115" s="68"/>
      <c r="E115" s="41"/>
      <c r="F115" s="94"/>
      <c r="G115" s="102"/>
      <c r="H115" s="145"/>
      <c r="I115" s="2"/>
      <c r="J115" s="2"/>
      <c r="K115" s="2"/>
      <c r="L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42" t="s">
        <v>337</v>
      </c>
      <c r="B116" s="92"/>
      <c r="C116" s="43"/>
      <c r="D116" s="68"/>
      <c r="E116" s="41"/>
      <c r="F116" s="94"/>
      <c r="G116" s="102"/>
      <c r="H116" s="145"/>
      <c r="I116" s="2"/>
      <c r="J116" s="2"/>
      <c r="K116" s="2"/>
      <c r="L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43" t="s">
        <v>325</v>
      </c>
      <c r="B117" s="92" t="s">
        <v>116</v>
      </c>
      <c r="C117" s="43"/>
      <c r="D117" s="68">
        <v>0.1</v>
      </c>
      <c r="E117" s="41">
        <v>10</v>
      </c>
      <c r="F117" s="94">
        <f t="shared" ref="F117:F131" si="36">E117*1.2</f>
        <v>12</v>
      </c>
      <c r="G117" s="102">
        <f t="shared" ref="G117:G131" si="37">D117*F117</f>
        <v>1.2000000000000002</v>
      </c>
      <c r="H117" s="143">
        <f t="shared" ref="H117:H131" si="38">D117*E117</f>
        <v>1</v>
      </c>
      <c r="I117" s="2"/>
      <c r="J117" s="2"/>
      <c r="K117" s="2"/>
      <c r="L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43" t="s">
        <v>115</v>
      </c>
      <c r="B118" s="92" t="s">
        <v>116</v>
      </c>
      <c r="C118" s="43"/>
      <c r="D118" s="68">
        <v>0.2</v>
      </c>
      <c r="E118" s="41">
        <v>23</v>
      </c>
      <c r="F118" s="94">
        <f t="shared" si="36"/>
        <v>27.599999999999998</v>
      </c>
      <c r="G118" s="102">
        <f t="shared" si="37"/>
        <v>5.52</v>
      </c>
      <c r="H118" s="143">
        <f t="shared" si="38"/>
        <v>4.6000000000000005</v>
      </c>
      <c r="I118" s="2"/>
      <c r="J118" s="2"/>
      <c r="K118" s="2"/>
      <c r="L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43" t="s">
        <v>333</v>
      </c>
      <c r="B119" s="92" t="s">
        <v>119</v>
      </c>
      <c r="C119" s="43"/>
      <c r="D119" s="68">
        <v>1</v>
      </c>
      <c r="E119" s="41">
        <v>0.5</v>
      </c>
      <c r="F119" s="94">
        <f t="shared" si="36"/>
        <v>0.6</v>
      </c>
      <c r="G119" s="102">
        <f t="shared" si="37"/>
        <v>0.6</v>
      </c>
      <c r="H119" s="143">
        <f t="shared" si="38"/>
        <v>0.5</v>
      </c>
      <c r="I119" s="2"/>
      <c r="J119" s="2"/>
      <c r="K119" s="2"/>
      <c r="L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43" t="s">
        <v>334</v>
      </c>
      <c r="B120" s="92" t="s">
        <v>146</v>
      </c>
      <c r="C120" s="43"/>
      <c r="D120" s="68">
        <v>1E-3</v>
      </c>
      <c r="E120" s="41">
        <v>84</v>
      </c>
      <c r="F120" s="94">
        <f t="shared" si="36"/>
        <v>100.8</v>
      </c>
      <c r="G120" s="102">
        <f t="shared" si="37"/>
        <v>0.1008</v>
      </c>
      <c r="H120" s="143">
        <f t="shared" si="38"/>
        <v>8.4000000000000005E-2</v>
      </c>
      <c r="I120" s="2"/>
      <c r="J120" s="2"/>
      <c r="K120" s="2"/>
      <c r="L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43"/>
      <c r="B121" s="92"/>
      <c r="C121" s="43"/>
      <c r="D121" s="68"/>
      <c r="E121" s="41"/>
      <c r="F121" s="94">
        <f t="shared" si="36"/>
        <v>0</v>
      </c>
      <c r="G121" s="102">
        <f t="shared" si="37"/>
        <v>0</v>
      </c>
      <c r="H121" s="143">
        <f t="shared" si="38"/>
        <v>0</v>
      </c>
      <c r="I121" s="2"/>
      <c r="J121" s="2"/>
      <c r="K121" s="2"/>
      <c r="L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43" t="s">
        <v>335</v>
      </c>
      <c r="B122" s="92" t="s">
        <v>89</v>
      </c>
      <c r="C122" s="43"/>
      <c r="D122" s="68">
        <v>1</v>
      </c>
      <c r="E122" s="41">
        <v>6.78</v>
      </c>
      <c r="F122" s="94">
        <f t="shared" si="36"/>
        <v>8.1359999999999992</v>
      </c>
      <c r="G122" s="102">
        <f t="shared" si="37"/>
        <v>8.1359999999999992</v>
      </c>
      <c r="H122" s="143">
        <f t="shared" si="38"/>
        <v>6.78</v>
      </c>
      <c r="I122" s="2"/>
      <c r="J122" s="2"/>
      <c r="K122" s="2"/>
      <c r="L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42"/>
      <c r="B123" s="92"/>
      <c r="C123" s="43"/>
      <c r="D123" s="68"/>
      <c r="E123" s="41"/>
      <c r="F123" s="94">
        <f t="shared" si="36"/>
        <v>0</v>
      </c>
      <c r="G123" s="102">
        <f t="shared" si="37"/>
        <v>0</v>
      </c>
      <c r="H123" s="143">
        <f t="shared" si="38"/>
        <v>0</v>
      </c>
      <c r="I123" s="2"/>
      <c r="J123" s="2"/>
      <c r="K123" s="2"/>
      <c r="L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42"/>
      <c r="B124" s="92"/>
      <c r="C124" s="43"/>
      <c r="D124" s="68"/>
      <c r="E124" s="41"/>
      <c r="F124" s="94">
        <f t="shared" si="36"/>
        <v>0</v>
      </c>
      <c r="G124" s="102">
        <f t="shared" si="37"/>
        <v>0</v>
      </c>
      <c r="H124" s="143">
        <f t="shared" si="38"/>
        <v>0</v>
      </c>
      <c r="I124" s="2"/>
      <c r="J124" s="2"/>
      <c r="K124" s="2"/>
      <c r="L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42"/>
      <c r="B125" s="92"/>
      <c r="C125" s="43"/>
      <c r="D125" s="68"/>
      <c r="E125" s="41"/>
      <c r="F125" s="94">
        <f t="shared" si="36"/>
        <v>0</v>
      </c>
      <c r="G125" s="102">
        <f t="shared" si="37"/>
        <v>0</v>
      </c>
      <c r="H125" s="143">
        <f t="shared" si="38"/>
        <v>0</v>
      </c>
      <c r="I125" s="2"/>
      <c r="J125" s="2"/>
      <c r="K125" s="2"/>
      <c r="L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42"/>
      <c r="B126" s="92"/>
      <c r="C126" s="43"/>
      <c r="D126" s="68"/>
      <c r="E126" s="41"/>
      <c r="F126" s="94">
        <f t="shared" si="36"/>
        <v>0</v>
      </c>
      <c r="G126" s="102">
        <f t="shared" si="37"/>
        <v>0</v>
      </c>
      <c r="H126" s="143">
        <f t="shared" si="38"/>
        <v>0</v>
      </c>
      <c r="I126" s="2"/>
      <c r="J126" s="2"/>
      <c r="K126" s="2"/>
      <c r="L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42"/>
      <c r="B127" s="92"/>
      <c r="C127" s="43"/>
      <c r="D127" s="68"/>
      <c r="E127" s="41"/>
      <c r="F127" s="94">
        <f t="shared" si="36"/>
        <v>0</v>
      </c>
      <c r="G127" s="102">
        <f t="shared" si="37"/>
        <v>0</v>
      </c>
      <c r="H127" s="143">
        <f t="shared" si="38"/>
        <v>0</v>
      </c>
      <c r="I127" s="2"/>
      <c r="J127" s="2"/>
      <c r="K127" s="2"/>
      <c r="L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42"/>
      <c r="B128" s="92"/>
      <c r="C128" s="43"/>
      <c r="D128" s="68"/>
      <c r="E128" s="41"/>
      <c r="F128" s="94">
        <f t="shared" si="36"/>
        <v>0</v>
      </c>
      <c r="G128" s="102">
        <f t="shared" si="37"/>
        <v>0</v>
      </c>
      <c r="H128" s="143">
        <f t="shared" si="38"/>
        <v>0</v>
      </c>
      <c r="I128" s="2"/>
      <c r="J128" s="2"/>
      <c r="K128" s="2"/>
      <c r="L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43"/>
      <c r="B129" s="92"/>
      <c r="C129" s="43"/>
      <c r="D129" s="68"/>
      <c r="E129" s="41"/>
      <c r="F129" s="94">
        <f t="shared" si="36"/>
        <v>0</v>
      </c>
      <c r="G129" s="102">
        <f t="shared" si="37"/>
        <v>0</v>
      </c>
      <c r="H129" s="143">
        <f t="shared" si="38"/>
        <v>0</v>
      </c>
      <c r="I129" s="2"/>
      <c r="J129" s="2"/>
      <c r="K129" s="2"/>
      <c r="L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43" t="s">
        <v>335</v>
      </c>
      <c r="B130" s="92" t="s">
        <v>89</v>
      </c>
      <c r="C130" s="43"/>
      <c r="D130" s="68">
        <v>1</v>
      </c>
      <c r="E130" s="41">
        <v>6.78</v>
      </c>
      <c r="F130" s="94">
        <f t="shared" si="36"/>
        <v>8.1359999999999992</v>
      </c>
      <c r="G130" s="102">
        <f t="shared" si="37"/>
        <v>8.1359999999999992</v>
      </c>
      <c r="H130" s="143">
        <f t="shared" si="38"/>
        <v>6.78</v>
      </c>
      <c r="I130" s="2"/>
      <c r="J130" s="2"/>
      <c r="K130" s="2"/>
      <c r="L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43" t="s">
        <v>331</v>
      </c>
      <c r="B131" s="92" t="s">
        <v>116</v>
      </c>
      <c r="C131" s="43"/>
      <c r="D131" s="68">
        <v>1</v>
      </c>
      <c r="E131" s="41">
        <v>0.8</v>
      </c>
      <c r="F131" s="94">
        <f t="shared" si="36"/>
        <v>0.96</v>
      </c>
      <c r="G131" s="102">
        <f t="shared" si="37"/>
        <v>0.96</v>
      </c>
      <c r="H131" s="143">
        <f t="shared" si="38"/>
        <v>0.8</v>
      </c>
      <c r="I131" s="2"/>
      <c r="J131" s="2"/>
      <c r="K131" s="2"/>
      <c r="L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42" t="s">
        <v>96</v>
      </c>
      <c r="B132" s="92"/>
      <c r="C132" s="43"/>
      <c r="D132" s="68"/>
      <c r="E132" s="41"/>
      <c r="F132" s="94"/>
      <c r="G132" s="99">
        <f t="shared" ref="G132:H132" si="39">G117+G118+G119+G120+G130+G131</f>
        <v>16.5168</v>
      </c>
      <c r="H132" s="145">
        <f t="shared" si="39"/>
        <v>13.764000000000001</v>
      </c>
      <c r="I132" s="2"/>
      <c r="J132" s="2"/>
      <c r="K132" s="2"/>
      <c r="L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42"/>
      <c r="B133" s="92"/>
      <c r="C133" s="43"/>
      <c r="D133" s="68"/>
      <c r="E133" s="41"/>
      <c r="F133" s="94"/>
      <c r="G133" s="102"/>
      <c r="H133" s="143"/>
      <c r="I133" s="2"/>
      <c r="J133" s="2"/>
      <c r="K133" s="2"/>
      <c r="L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42" t="s">
        <v>338</v>
      </c>
      <c r="B134" s="92"/>
      <c r="C134" s="43"/>
      <c r="D134" s="68"/>
      <c r="E134" s="41"/>
      <c r="F134" s="94"/>
      <c r="G134" s="102"/>
      <c r="H134" s="143"/>
      <c r="I134" s="2"/>
      <c r="J134" s="2"/>
      <c r="K134" s="2"/>
      <c r="L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43" t="s">
        <v>325</v>
      </c>
      <c r="B135" s="92" t="s">
        <v>116</v>
      </c>
      <c r="C135" s="43"/>
      <c r="D135" s="68">
        <v>0.1</v>
      </c>
      <c r="E135" s="41">
        <v>10</v>
      </c>
      <c r="F135" s="94">
        <f t="shared" ref="F135:F140" si="40">E135*1.2</f>
        <v>12</v>
      </c>
      <c r="G135" s="102">
        <f t="shared" ref="G135:G140" si="41">D135*F135</f>
        <v>1.2000000000000002</v>
      </c>
      <c r="H135" s="143">
        <f t="shared" ref="H135:H140" si="42">D135*E135</f>
        <v>1</v>
      </c>
      <c r="I135" s="2"/>
      <c r="J135" s="2"/>
      <c r="K135" s="2"/>
      <c r="L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43" t="s">
        <v>333</v>
      </c>
      <c r="B136" s="92" t="s">
        <v>119</v>
      </c>
      <c r="C136" s="43"/>
      <c r="D136" s="68">
        <v>1</v>
      </c>
      <c r="E136" s="41">
        <v>0.5</v>
      </c>
      <c r="F136" s="94">
        <f t="shared" si="40"/>
        <v>0.6</v>
      </c>
      <c r="G136" s="102">
        <f t="shared" si="41"/>
        <v>0.6</v>
      </c>
      <c r="H136" s="143">
        <f t="shared" si="42"/>
        <v>0.5</v>
      </c>
      <c r="I136" s="2"/>
      <c r="J136" s="2"/>
      <c r="K136" s="2"/>
      <c r="L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43" t="s">
        <v>339</v>
      </c>
      <c r="B137" s="92" t="s">
        <v>116</v>
      </c>
      <c r="C137" s="43"/>
      <c r="D137" s="68">
        <v>0.02</v>
      </c>
      <c r="E137" s="41">
        <v>257.88</v>
      </c>
      <c r="F137" s="94">
        <f t="shared" si="40"/>
        <v>309.45599999999996</v>
      </c>
      <c r="G137" s="102">
        <f t="shared" si="41"/>
        <v>6.1891199999999991</v>
      </c>
      <c r="H137" s="143">
        <f t="shared" si="42"/>
        <v>5.1576000000000004</v>
      </c>
      <c r="I137" s="2"/>
      <c r="J137" s="2"/>
      <c r="K137" s="2"/>
      <c r="L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43" t="s">
        <v>340</v>
      </c>
      <c r="B138" s="92" t="s">
        <v>146</v>
      </c>
      <c r="C138" s="43"/>
      <c r="D138" s="68">
        <v>1</v>
      </c>
      <c r="E138" s="41">
        <v>1.8</v>
      </c>
      <c r="F138" s="94">
        <f t="shared" si="40"/>
        <v>2.16</v>
      </c>
      <c r="G138" s="102">
        <f t="shared" si="41"/>
        <v>2.16</v>
      </c>
      <c r="H138" s="143">
        <f t="shared" si="42"/>
        <v>1.8</v>
      </c>
      <c r="I138" s="2"/>
      <c r="J138" s="2"/>
      <c r="K138" s="2"/>
      <c r="L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43" t="s">
        <v>335</v>
      </c>
      <c r="B139" s="92" t="s">
        <v>89</v>
      </c>
      <c r="C139" s="43"/>
      <c r="D139" s="68">
        <v>1</v>
      </c>
      <c r="E139" s="41">
        <v>6.78</v>
      </c>
      <c r="F139" s="94">
        <f t="shared" si="40"/>
        <v>8.1359999999999992</v>
      </c>
      <c r="G139" s="102">
        <f t="shared" si="41"/>
        <v>8.1359999999999992</v>
      </c>
      <c r="H139" s="143">
        <f t="shared" si="42"/>
        <v>6.78</v>
      </c>
      <c r="I139" s="2"/>
      <c r="J139" s="2"/>
      <c r="K139" s="2"/>
      <c r="L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43" t="s">
        <v>115</v>
      </c>
      <c r="B140" s="92" t="s">
        <v>116</v>
      </c>
      <c r="C140" s="43"/>
      <c r="D140" s="68">
        <v>0.12</v>
      </c>
      <c r="E140" s="41">
        <v>23</v>
      </c>
      <c r="F140" s="94">
        <f t="shared" si="40"/>
        <v>27.599999999999998</v>
      </c>
      <c r="G140" s="102">
        <f t="shared" si="41"/>
        <v>3.3119999999999998</v>
      </c>
      <c r="H140" s="143">
        <f t="shared" si="42"/>
        <v>2.76</v>
      </c>
      <c r="I140" s="2"/>
      <c r="J140" s="2"/>
      <c r="K140" s="2"/>
      <c r="L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42" t="s">
        <v>96</v>
      </c>
      <c r="B141" s="92"/>
      <c r="C141" s="43"/>
      <c r="D141" s="68"/>
      <c r="E141" s="41"/>
      <c r="F141" s="94"/>
      <c r="G141" s="99">
        <f t="shared" ref="G141:H141" si="43">G135+G136+G137+G138+G139+G140</f>
        <v>21.59712</v>
      </c>
      <c r="H141" s="145">
        <f t="shared" si="43"/>
        <v>17.997599999999998</v>
      </c>
      <c r="I141" s="2"/>
      <c r="J141" s="2"/>
      <c r="K141" s="2"/>
      <c r="L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42"/>
      <c r="B142" s="92"/>
      <c r="C142" s="43"/>
      <c r="D142" s="68"/>
      <c r="E142" s="41"/>
      <c r="F142" s="94"/>
      <c r="G142" s="102"/>
      <c r="H142" s="145"/>
      <c r="I142" s="2"/>
      <c r="J142" s="2"/>
      <c r="K142" s="2"/>
      <c r="L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42" t="s">
        <v>279</v>
      </c>
      <c r="B143" s="92"/>
      <c r="C143" s="24"/>
      <c r="D143" s="68"/>
      <c r="E143" s="41"/>
      <c r="F143" s="94"/>
      <c r="G143" s="102"/>
      <c r="H143" s="146"/>
      <c r="I143" s="2"/>
      <c r="J143" s="2"/>
      <c r="K143" s="2"/>
      <c r="L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43" t="s">
        <v>341</v>
      </c>
      <c r="B144" s="92" t="s">
        <v>119</v>
      </c>
      <c r="C144" s="93"/>
      <c r="D144" s="68">
        <v>1</v>
      </c>
      <c r="E144" s="41">
        <v>0.64</v>
      </c>
      <c r="F144" s="94">
        <f t="shared" ref="F144:F154" si="44">E144*1.2</f>
        <v>0.76800000000000002</v>
      </c>
      <c r="G144" s="102">
        <f t="shared" ref="G144:G154" si="45">D144*F144</f>
        <v>0.76800000000000002</v>
      </c>
      <c r="H144" s="143">
        <f t="shared" ref="H144:H154" si="46">D144*E144</f>
        <v>0.64</v>
      </c>
      <c r="I144" s="2"/>
      <c r="J144" s="2"/>
      <c r="K144" s="2"/>
      <c r="L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43" t="s">
        <v>342</v>
      </c>
      <c r="B145" s="92" t="s">
        <v>119</v>
      </c>
      <c r="C145" s="93"/>
      <c r="D145" s="68">
        <v>1</v>
      </c>
      <c r="E145" s="41">
        <v>0.88</v>
      </c>
      <c r="F145" s="94">
        <f t="shared" si="44"/>
        <v>1.056</v>
      </c>
      <c r="G145" s="102">
        <f t="shared" si="45"/>
        <v>1.056</v>
      </c>
      <c r="H145" s="143">
        <f t="shared" si="46"/>
        <v>0.88</v>
      </c>
      <c r="I145" s="2"/>
      <c r="J145" s="2"/>
      <c r="K145" s="2"/>
      <c r="L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43" t="s">
        <v>343</v>
      </c>
      <c r="B146" s="92" t="s">
        <v>119</v>
      </c>
      <c r="C146" s="93"/>
      <c r="D146" s="68">
        <v>1</v>
      </c>
      <c r="E146" s="41">
        <v>1.1299999999999999</v>
      </c>
      <c r="F146" s="94">
        <f t="shared" si="44"/>
        <v>1.3559999999999999</v>
      </c>
      <c r="G146" s="102">
        <f t="shared" si="45"/>
        <v>1.3559999999999999</v>
      </c>
      <c r="H146" s="143">
        <f t="shared" si="46"/>
        <v>1.1299999999999999</v>
      </c>
      <c r="I146" s="2"/>
      <c r="J146" s="2"/>
      <c r="K146" s="2"/>
      <c r="L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43" t="s">
        <v>344</v>
      </c>
      <c r="B147" s="92" t="s">
        <v>116</v>
      </c>
      <c r="C147" s="93"/>
      <c r="D147" s="68">
        <v>5.0000000000000001E-3</v>
      </c>
      <c r="E147" s="41">
        <v>55.34</v>
      </c>
      <c r="F147" s="94">
        <f t="shared" si="44"/>
        <v>66.408000000000001</v>
      </c>
      <c r="G147" s="102">
        <f t="shared" si="45"/>
        <v>0.33204</v>
      </c>
      <c r="H147" s="143">
        <f t="shared" si="46"/>
        <v>0.2767</v>
      </c>
      <c r="I147" s="2"/>
      <c r="J147" s="2"/>
      <c r="K147" s="2"/>
      <c r="L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43" t="s">
        <v>345</v>
      </c>
      <c r="B148" s="92" t="s">
        <v>116</v>
      </c>
      <c r="C148" s="93"/>
      <c r="D148" s="68">
        <v>0.1</v>
      </c>
      <c r="E148" s="41">
        <v>0.57999999999999996</v>
      </c>
      <c r="F148" s="94">
        <f t="shared" si="44"/>
        <v>0.69599999999999995</v>
      </c>
      <c r="G148" s="102">
        <f t="shared" si="45"/>
        <v>6.9599999999999995E-2</v>
      </c>
      <c r="H148" s="143">
        <f t="shared" si="46"/>
        <v>5.7999999999999996E-2</v>
      </c>
      <c r="I148" s="2"/>
      <c r="J148" s="2"/>
      <c r="K148" s="2"/>
      <c r="L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43" t="s">
        <v>346</v>
      </c>
      <c r="B149" s="92" t="s">
        <v>116</v>
      </c>
      <c r="C149" s="93"/>
      <c r="D149" s="68">
        <v>0.1</v>
      </c>
      <c r="E149" s="41">
        <v>8.0299999999999994</v>
      </c>
      <c r="F149" s="94">
        <f t="shared" si="44"/>
        <v>9.6359999999999992</v>
      </c>
      <c r="G149" s="102">
        <f t="shared" si="45"/>
        <v>0.96360000000000001</v>
      </c>
      <c r="H149" s="143">
        <f t="shared" si="46"/>
        <v>0.80299999999999994</v>
      </c>
      <c r="I149" s="2"/>
      <c r="J149" s="2"/>
      <c r="K149" s="2"/>
      <c r="L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43" t="s">
        <v>347</v>
      </c>
      <c r="B150" s="92" t="s">
        <v>116</v>
      </c>
      <c r="C150" s="93"/>
      <c r="D150" s="68">
        <v>0.1</v>
      </c>
      <c r="E150" s="41">
        <v>6.95</v>
      </c>
      <c r="F150" s="94">
        <f t="shared" si="44"/>
        <v>8.34</v>
      </c>
      <c r="G150" s="102">
        <f t="shared" si="45"/>
        <v>0.83400000000000007</v>
      </c>
      <c r="H150" s="143">
        <f t="shared" si="46"/>
        <v>0.69500000000000006</v>
      </c>
      <c r="I150" s="2"/>
      <c r="J150" s="2"/>
      <c r="K150" s="2"/>
      <c r="L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43" t="s">
        <v>348</v>
      </c>
      <c r="B151" s="92" t="s">
        <v>113</v>
      </c>
      <c r="C151" s="93"/>
      <c r="D151" s="68">
        <v>1E-3</v>
      </c>
      <c r="E151" s="41">
        <v>39.24</v>
      </c>
      <c r="F151" s="94">
        <f t="shared" si="44"/>
        <v>47.088000000000001</v>
      </c>
      <c r="G151" s="102">
        <f t="shared" si="45"/>
        <v>4.7088000000000005E-2</v>
      </c>
      <c r="H151" s="143">
        <f t="shared" si="46"/>
        <v>3.9240000000000004E-2</v>
      </c>
      <c r="I151" s="2"/>
      <c r="J151" s="2"/>
      <c r="K151" s="2"/>
      <c r="L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43" t="s">
        <v>332</v>
      </c>
      <c r="B152" s="92" t="s">
        <v>89</v>
      </c>
      <c r="C152" s="93"/>
      <c r="D152" s="68">
        <v>1</v>
      </c>
      <c r="E152" s="41">
        <v>6.78</v>
      </c>
      <c r="F152" s="94">
        <f t="shared" si="44"/>
        <v>8.1359999999999992</v>
      </c>
      <c r="G152" s="102">
        <f t="shared" si="45"/>
        <v>8.1359999999999992</v>
      </c>
      <c r="H152" s="143">
        <f t="shared" si="46"/>
        <v>6.78</v>
      </c>
      <c r="I152" s="2"/>
      <c r="J152" s="2"/>
      <c r="K152" s="2"/>
      <c r="L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68" t="s">
        <v>325</v>
      </c>
      <c r="B153" s="92" t="s">
        <v>116</v>
      </c>
      <c r="C153" s="24"/>
      <c r="D153" s="68">
        <v>0.08</v>
      </c>
      <c r="E153" s="41">
        <v>10</v>
      </c>
      <c r="F153" s="94">
        <f t="shared" si="44"/>
        <v>12</v>
      </c>
      <c r="G153" s="102">
        <f t="shared" si="45"/>
        <v>0.96</v>
      </c>
      <c r="H153" s="143">
        <f t="shared" si="46"/>
        <v>0.8</v>
      </c>
      <c r="I153" s="2"/>
      <c r="J153" s="2"/>
      <c r="K153" s="2"/>
      <c r="L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43" t="s">
        <v>115</v>
      </c>
      <c r="B154" s="92" t="s">
        <v>116</v>
      </c>
      <c r="C154" s="93"/>
      <c r="D154" s="68">
        <v>0.12</v>
      </c>
      <c r="E154" s="41">
        <v>23</v>
      </c>
      <c r="F154" s="94">
        <f t="shared" si="44"/>
        <v>27.599999999999998</v>
      </c>
      <c r="G154" s="102">
        <f t="shared" si="45"/>
        <v>3.3119999999999998</v>
      </c>
      <c r="H154" s="143">
        <f t="shared" si="46"/>
        <v>2.76</v>
      </c>
      <c r="I154" s="2"/>
      <c r="J154" s="2"/>
      <c r="K154" s="2"/>
      <c r="L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42" t="s">
        <v>96</v>
      </c>
      <c r="B155" s="92"/>
      <c r="C155" s="93"/>
      <c r="D155" s="68"/>
      <c r="E155" s="41"/>
      <c r="F155" s="94"/>
      <c r="G155" s="99">
        <f>G144+G145+G146+G147+G148+G149+G150+G151+G152+G153+G154</f>
        <v>17.834327999999999</v>
      </c>
      <c r="H155" s="145">
        <f>H144+H145+H146+H147+H148+H149+H150+H151+H152+H154+H153</f>
        <v>14.861940000000001</v>
      </c>
      <c r="I155" s="2"/>
      <c r="J155" s="2"/>
      <c r="K155" s="2"/>
      <c r="L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42"/>
      <c r="B156" s="92"/>
      <c r="C156" s="93"/>
      <c r="D156" s="68"/>
      <c r="E156" s="41"/>
      <c r="F156" s="94"/>
      <c r="G156" s="102"/>
      <c r="H156" s="145"/>
      <c r="I156" s="2"/>
      <c r="J156" s="2"/>
      <c r="K156" s="2"/>
      <c r="L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42" t="s">
        <v>280</v>
      </c>
      <c r="B157" s="92"/>
      <c r="C157" s="93"/>
      <c r="D157" s="68"/>
      <c r="E157" s="41"/>
      <c r="F157" s="94"/>
      <c r="G157" s="102"/>
      <c r="H157" s="145"/>
      <c r="I157" s="2"/>
      <c r="J157" s="2"/>
      <c r="K157" s="2"/>
      <c r="L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68" t="s">
        <v>325</v>
      </c>
      <c r="B158" s="92" t="s">
        <v>116</v>
      </c>
      <c r="C158" s="24"/>
      <c r="D158" s="68">
        <v>0.08</v>
      </c>
      <c r="E158" s="41">
        <v>10</v>
      </c>
      <c r="F158" s="94">
        <f t="shared" ref="F158:F162" si="47">E158*1.2</f>
        <v>12</v>
      </c>
      <c r="G158" s="102">
        <f t="shared" ref="G158:G162" si="48">D158*F158</f>
        <v>0.96</v>
      </c>
      <c r="H158" s="143">
        <f t="shared" ref="H158:H162" si="49">D158*E158</f>
        <v>0.8</v>
      </c>
      <c r="I158" s="2"/>
      <c r="J158" s="2"/>
      <c r="K158" s="2"/>
      <c r="L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68" t="s">
        <v>349</v>
      </c>
      <c r="B159" s="92" t="s">
        <v>119</v>
      </c>
      <c r="C159" s="93"/>
      <c r="D159" s="68">
        <v>1</v>
      </c>
      <c r="E159" s="41">
        <v>0.88</v>
      </c>
      <c r="F159" s="94">
        <f t="shared" si="47"/>
        <v>1.056</v>
      </c>
      <c r="G159" s="102">
        <f t="shared" si="48"/>
        <v>1.056</v>
      </c>
      <c r="H159" s="143">
        <f t="shared" si="49"/>
        <v>0.88</v>
      </c>
      <c r="I159" s="2"/>
      <c r="J159" s="2"/>
      <c r="K159" s="2"/>
      <c r="L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43" t="s">
        <v>348</v>
      </c>
      <c r="B160" s="92" t="s">
        <v>113</v>
      </c>
      <c r="C160" s="93"/>
      <c r="D160" s="68">
        <v>1E-3</v>
      </c>
      <c r="E160" s="41">
        <v>39.24</v>
      </c>
      <c r="F160" s="94">
        <f t="shared" si="47"/>
        <v>47.088000000000001</v>
      </c>
      <c r="G160" s="102">
        <f t="shared" si="48"/>
        <v>4.7088000000000005E-2</v>
      </c>
      <c r="H160" s="143">
        <f t="shared" si="49"/>
        <v>3.9240000000000004E-2</v>
      </c>
      <c r="I160" s="2"/>
      <c r="J160" s="2"/>
      <c r="K160" s="2"/>
      <c r="L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43" t="s">
        <v>332</v>
      </c>
      <c r="B161" s="92" t="s">
        <v>350</v>
      </c>
      <c r="C161" s="93"/>
      <c r="D161" s="68">
        <v>1</v>
      </c>
      <c r="E161" s="41">
        <v>6.78</v>
      </c>
      <c r="F161" s="94">
        <f t="shared" si="47"/>
        <v>8.1359999999999992</v>
      </c>
      <c r="G161" s="102">
        <f t="shared" si="48"/>
        <v>8.1359999999999992</v>
      </c>
      <c r="H161" s="143">
        <f t="shared" si="49"/>
        <v>6.78</v>
      </c>
      <c r="I161" s="2"/>
      <c r="J161" s="2"/>
      <c r="K161" s="2"/>
      <c r="L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68" t="s">
        <v>351</v>
      </c>
      <c r="B162" s="92" t="s">
        <v>116</v>
      </c>
      <c r="C162" s="93"/>
      <c r="D162" s="68">
        <v>0.12</v>
      </c>
      <c r="E162" s="41">
        <v>23</v>
      </c>
      <c r="F162" s="94">
        <f t="shared" si="47"/>
        <v>27.599999999999998</v>
      </c>
      <c r="G162" s="102">
        <f t="shared" si="48"/>
        <v>3.3119999999999998</v>
      </c>
      <c r="H162" s="143">
        <f t="shared" si="49"/>
        <v>2.76</v>
      </c>
      <c r="I162" s="2"/>
      <c r="J162" s="2"/>
      <c r="K162" s="2"/>
      <c r="L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42" t="s">
        <v>96</v>
      </c>
      <c r="B163" s="92"/>
      <c r="C163" s="93"/>
      <c r="D163" s="68"/>
      <c r="E163" s="41"/>
      <c r="F163" s="94"/>
      <c r="G163" s="99">
        <f>G158+G159+G160+G161+G162</f>
        <v>13.511087999999999</v>
      </c>
      <c r="H163" s="145">
        <f>H158+H159+H161+H160+H162</f>
        <v>11.25924</v>
      </c>
      <c r="I163" s="2"/>
      <c r="J163" s="2"/>
      <c r="K163" s="2"/>
      <c r="L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2"/>
      <c r="B164" s="92"/>
      <c r="C164" s="93"/>
      <c r="D164" s="68"/>
      <c r="E164" s="41"/>
      <c r="F164" s="94"/>
      <c r="G164" s="102"/>
      <c r="H164" s="145"/>
      <c r="I164" s="2"/>
      <c r="J164" s="2"/>
      <c r="K164" s="2"/>
      <c r="L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42" t="s">
        <v>281</v>
      </c>
      <c r="B165" s="92"/>
      <c r="C165" s="93"/>
      <c r="D165" s="68"/>
      <c r="E165" s="41"/>
      <c r="F165" s="94"/>
      <c r="G165" s="102"/>
      <c r="H165" s="145"/>
      <c r="I165" s="2"/>
      <c r="J165" s="2"/>
      <c r="K165" s="2"/>
      <c r="L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43" t="s">
        <v>341</v>
      </c>
      <c r="B166" s="92" t="s">
        <v>119</v>
      </c>
      <c r="C166" s="93"/>
      <c r="D166" s="68">
        <v>1</v>
      </c>
      <c r="E166" s="41">
        <v>0.64</v>
      </c>
      <c r="F166" s="94">
        <f t="shared" ref="F166:F168" si="50">E166*1.2</f>
        <v>0.76800000000000002</v>
      </c>
      <c r="G166" s="102">
        <f t="shared" ref="G166:G168" si="51">D166*F166</f>
        <v>0.76800000000000002</v>
      </c>
      <c r="H166" s="143">
        <f t="shared" ref="H166:H168" si="52">D166*E166</f>
        <v>0.64</v>
      </c>
      <c r="I166" s="2"/>
      <c r="J166" s="2"/>
      <c r="K166" s="2"/>
      <c r="L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43" t="s">
        <v>332</v>
      </c>
      <c r="B167" s="92" t="s">
        <v>89</v>
      </c>
      <c r="C167" s="93"/>
      <c r="D167" s="68">
        <v>1</v>
      </c>
      <c r="E167" s="41">
        <v>6.78</v>
      </c>
      <c r="F167" s="94">
        <f t="shared" si="50"/>
        <v>8.1359999999999992</v>
      </c>
      <c r="G167" s="102">
        <f t="shared" si="51"/>
        <v>8.1359999999999992</v>
      </c>
      <c r="H167" s="143">
        <f t="shared" si="52"/>
        <v>6.78</v>
      </c>
      <c r="I167" s="2"/>
      <c r="J167" s="2"/>
      <c r="K167" s="2"/>
      <c r="L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43" t="s">
        <v>115</v>
      </c>
      <c r="B168" s="92" t="s">
        <v>116</v>
      </c>
      <c r="C168" s="93"/>
      <c r="D168" s="68">
        <v>0.12</v>
      </c>
      <c r="E168" s="41">
        <v>23</v>
      </c>
      <c r="F168" s="94">
        <f t="shared" si="50"/>
        <v>27.599999999999998</v>
      </c>
      <c r="G168" s="102">
        <f t="shared" si="51"/>
        <v>3.3119999999999998</v>
      </c>
      <c r="H168" s="143">
        <f t="shared" si="52"/>
        <v>2.76</v>
      </c>
      <c r="I168" s="2"/>
      <c r="J168" s="2"/>
      <c r="K168" s="2"/>
      <c r="L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42" t="s">
        <v>96</v>
      </c>
      <c r="B169" s="92"/>
      <c r="C169" s="93"/>
      <c r="D169" s="68"/>
      <c r="E169" s="41"/>
      <c r="F169" s="94"/>
      <c r="G169" s="99">
        <f t="shared" ref="G169:H169" si="53">G166+G167+G168</f>
        <v>12.215999999999999</v>
      </c>
      <c r="H169" s="145">
        <f t="shared" si="53"/>
        <v>10.18</v>
      </c>
      <c r="I169" s="2"/>
      <c r="J169" s="2"/>
      <c r="K169" s="2"/>
      <c r="L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42"/>
      <c r="B170" s="92"/>
      <c r="C170" s="93"/>
      <c r="D170" s="68"/>
      <c r="E170" s="41"/>
      <c r="F170" s="94"/>
      <c r="G170" s="102"/>
      <c r="H170" s="145"/>
      <c r="I170" s="2"/>
      <c r="J170" s="2"/>
      <c r="K170" s="2"/>
      <c r="L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42.75" customHeight="1">
      <c r="A171" s="39" t="s">
        <v>352</v>
      </c>
      <c r="B171" s="92"/>
      <c r="C171" s="24"/>
      <c r="D171" s="68"/>
      <c r="E171" s="41"/>
      <c r="F171" s="94"/>
      <c r="G171" s="102"/>
      <c r="H171" s="146"/>
      <c r="I171" s="2"/>
      <c r="J171" s="2"/>
      <c r="K171" s="2"/>
      <c r="L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43" t="s">
        <v>325</v>
      </c>
      <c r="B172" s="92" t="s">
        <v>116</v>
      </c>
      <c r="C172" s="93"/>
      <c r="D172" s="68">
        <v>0.02</v>
      </c>
      <c r="E172" s="41">
        <v>10</v>
      </c>
      <c r="F172" s="94">
        <f t="shared" ref="F172:F177" si="54">E172*1.2</f>
        <v>12</v>
      </c>
      <c r="G172" s="102">
        <f t="shared" ref="G172:G177" si="55">D172*F172</f>
        <v>0.24</v>
      </c>
      <c r="H172" s="143">
        <f t="shared" ref="H172:H177" si="56">D172*E172</f>
        <v>0.2</v>
      </c>
      <c r="I172" s="2"/>
      <c r="J172" s="2"/>
      <c r="K172" s="2"/>
      <c r="L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43" t="s">
        <v>353</v>
      </c>
      <c r="B173" s="92" t="s">
        <v>116</v>
      </c>
      <c r="C173" s="93"/>
      <c r="D173" s="68">
        <v>0.11</v>
      </c>
      <c r="E173" s="41">
        <v>3.27</v>
      </c>
      <c r="F173" s="94">
        <f t="shared" si="54"/>
        <v>3.9239999999999999</v>
      </c>
      <c r="G173" s="102">
        <f t="shared" si="55"/>
        <v>0.43163999999999997</v>
      </c>
      <c r="H173" s="143">
        <f t="shared" si="56"/>
        <v>0.35970000000000002</v>
      </c>
      <c r="I173" s="2"/>
      <c r="J173" s="2"/>
      <c r="K173" s="2"/>
      <c r="L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43" t="s">
        <v>331</v>
      </c>
      <c r="B174" s="92" t="s">
        <v>116</v>
      </c>
      <c r="C174" s="93"/>
      <c r="D174" s="68">
        <v>1</v>
      </c>
      <c r="E174" s="41">
        <v>0.8</v>
      </c>
      <c r="F174" s="94">
        <f t="shared" si="54"/>
        <v>0.96</v>
      </c>
      <c r="G174" s="102">
        <f t="shared" si="55"/>
        <v>0.96</v>
      </c>
      <c r="H174" s="143">
        <f t="shared" si="56"/>
        <v>0.8</v>
      </c>
      <c r="I174" s="2"/>
      <c r="J174" s="2"/>
      <c r="K174" s="2"/>
      <c r="L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43" t="s">
        <v>332</v>
      </c>
      <c r="B175" s="92" t="s">
        <v>89</v>
      </c>
      <c r="C175" s="93"/>
      <c r="D175" s="68">
        <v>1</v>
      </c>
      <c r="E175" s="41">
        <v>6.78</v>
      </c>
      <c r="F175" s="94">
        <f t="shared" si="54"/>
        <v>8.1359999999999992</v>
      </c>
      <c r="G175" s="102">
        <f t="shared" si="55"/>
        <v>8.1359999999999992</v>
      </c>
      <c r="H175" s="143">
        <f t="shared" si="56"/>
        <v>6.78</v>
      </c>
      <c r="I175" s="2"/>
      <c r="J175" s="2"/>
      <c r="K175" s="2"/>
      <c r="L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43" t="s">
        <v>115</v>
      </c>
      <c r="B176" s="92" t="s">
        <v>116</v>
      </c>
      <c r="C176" s="93"/>
      <c r="D176" s="68">
        <v>0.12</v>
      </c>
      <c r="E176" s="41">
        <v>23</v>
      </c>
      <c r="F176" s="94">
        <f t="shared" si="54"/>
        <v>27.599999999999998</v>
      </c>
      <c r="G176" s="102">
        <f t="shared" si="55"/>
        <v>3.3119999999999998</v>
      </c>
      <c r="H176" s="143">
        <f t="shared" si="56"/>
        <v>2.76</v>
      </c>
      <c r="I176" s="2"/>
      <c r="J176" s="2"/>
      <c r="K176" s="2"/>
      <c r="L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43" t="s">
        <v>354</v>
      </c>
      <c r="B177" s="92" t="s">
        <v>116</v>
      </c>
      <c r="C177" s="93"/>
      <c r="D177" s="68">
        <v>0.01</v>
      </c>
      <c r="E177" s="41">
        <v>1.88</v>
      </c>
      <c r="F177" s="94">
        <f t="shared" si="54"/>
        <v>2.2559999999999998</v>
      </c>
      <c r="G177" s="102">
        <f t="shared" si="55"/>
        <v>2.2559999999999997E-2</v>
      </c>
      <c r="H177" s="143">
        <f t="shared" si="56"/>
        <v>1.8800000000000001E-2</v>
      </c>
      <c r="I177" s="2"/>
      <c r="J177" s="2"/>
      <c r="K177" s="2"/>
      <c r="L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42" t="s">
        <v>96</v>
      </c>
      <c r="B178" s="92"/>
      <c r="C178" s="93"/>
      <c r="D178" s="68"/>
      <c r="E178" s="41"/>
      <c r="F178" s="94"/>
      <c r="G178" s="99">
        <f t="shared" ref="G178:H178" si="57">G172+G173+G174+G175+G176+G177</f>
        <v>13.1022</v>
      </c>
      <c r="H178" s="145">
        <f t="shared" si="57"/>
        <v>10.918500000000002</v>
      </c>
      <c r="I178" s="2"/>
      <c r="J178" s="2"/>
      <c r="K178" s="2"/>
      <c r="L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42"/>
      <c r="B179" s="92"/>
      <c r="C179" s="93"/>
      <c r="D179" s="68"/>
      <c r="E179" s="41"/>
      <c r="F179" s="94"/>
      <c r="G179" s="102"/>
      <c r="H179" s="145"/>
      <c r="I179" s="2"/>
      <c r="J179" s="2"/>
      <c r="K179" s="2"/>
      <c r="L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42" t="s">
        <v>283</v>
      </c>
      <c r="B180" s="92"/>
      <c r="C180" s="24"/>
      <c r="D180" s="68"/>
      <c r="E180" s="41"/>
      <c r="F180" s="94"/>
      <c r="G180" s="102"/>
      <c r="H180" s="146"/>
      <c r="I180" s="2"/>
      <c r="J180" s="2"/>
      <c r="K180" s="2"/>
      <c r="L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43" t="s">
        <v>355</v>
      </c>
      <c r="B181" s="92" t="s">
        <v>146</v>
      </c>
      <c r="C181" s="93"/>
      <c r="D181" s="68">
        <v>0.01</v>
      </c>
      <c r="E181" s="41">
        <v>4.95</v>
      </c>
      <c r="F181" s="94">
        <f t="shared" ref="F181:F189" si="58">E181*1.2</f>
        <v>5.94</v>
      </c>
      <c r="G181" s="102">
        <f t="shared" ref="G181:G189" si="59">D181*F181</f>
        <v>5.9400000000000008E-2</v>
      </c>
      <c r="H181" s="143">
        <f t="shared" ref="H181:H189" si="60">D181*E181</f>
        <v>4.9500000000000002E-2</v>
      </c>
      <c r="I181" s="2"/>
      <c r="J181" s="2"/>
      <c r="K181" s="2"/>
      <c r="L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43" t="s">
        <v>356</v>
      </c>
      <c r="B182" s="92" t="s">
        <v>146</v>
      </c>
      <c r="C182" s="93"/>
      <c r="D182" s="68">
        <v>1</v>
      </c>
      <c r="E182" s="41">
        <v>0.08</v>
      </c>
      <c r="F182" s="94">
        <f t="shared" si="58"/>
        <v>9.6000000000000002E-2</v>
      </c>
      <c r="G182" s="102">
        <f t="shared" si="59"/>
        <v>9.6000000000000002E-2</v>
      </c>
      <c r="H182" s="143">
        <f t="shared" si="60"/>
        <v>0.08</v>
      </c>
      <c r="I182" s="2"/>
      <c r="J182" s="2"/>
      <c r="K182" s="2"/>
      <c r="L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43" t="s">
        <v>347</v>
      </c>
      <c r="B183" s="92" t="s">
        <v>113</v>
      </c>
      <c r="C183" s="93"/>
      <c r="D183" s="68">
        <v>0.1</v>
      </c>
      <c r="E183" s="41">
        <v>5.79</v>
      </c>
      <c r="F183" s="94">
        <f t="shared" si="58"/>
        <v>6.9479999999999995</v>
      </c>
      <c r="G183" s="102">
        <f t="shared" si="59"/>
        <v>0.69479999999999997</v>
      </c>
      <c r="H183" s="143">
        <f t="shared" si="60"/>
        <v>0.57900000000000007</v>
      </c>
      <c r="I183" s="2"/>
      <c r="J183" s="2"/>
      <c r="K183" s="2"/>
      <c r="L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43" t="s">
        <v>357</v>
      </c>
      <c r="B184" s="92" t="s">
        <v>113</v>
      </c>
      <c r="C184" s="93"/>
      <c r="D184" s="68">
        <v>0.01</v>
      </c>
      <c r="E184" s="41">
        <v>8.0299999999999994</v>
      </c>
      <c r="F184" s="94">
        <f t="shared" si="58"/>
        <v>9.6359999999999992</v>
      </c>
      <c r="G184" s="102">
        <f t="shared" si="59"/>
        <v>9.6360000000000001E-2</v>
      </c>
      <c r="H184" s="143">
        <f t="shared" si="60"/>
        <v>8.0299999999999996E-2</v>
      </c>
      <c r="I184" s="2"/>
      <c r="J184" s="2"/>
      <c r="K184" s="2"/>
      <c r="L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43" t="s">
        <v>358</v>
      </c>
      <c r="B185" s="92" t="s">
        <v>116</v>
      </c>
      <c r="C185" s="93"/>
      <c r="D185" s="68">
        <v>0.04</v>
      </c>
      <c r="E185" s="41">
        <v>1.17</v>
      </c>
      <c r="F185" s="94">
        <f t="shared" si="58"/>
        <v>1.4039999999999999</v>
      </c>
      <c r="G185" s="102">
        <f t="shared" si="59"/>
        <v>5.6159999999999995E-2</v>
      </c>
      <c r="H185" s="143">
        <f t="shared" si="60"/>
        <v>4.6800000000000001E-2</v>
      </c>
      <c r="I185" s="2"/>
      <c r="J185" s="2"/>
      <c r="K185" s="2"/>
      <c r="L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43" t="s">
        <v>332</v>
      </c>
      <c r="B186" s="92" t="s">
        <v>89</v>
      </c>
      <c r="C186" s="93"/>
      <c r="D186" s="68">
        <v>1</v>
      </c>
      <c r="E186" s="41">
        <v>6.78</v>
      </c>
      <c r="F186" s="94">
        <f t="shared" si="58"/>
        <v>8.1359999999999992</v>
      </c>
      <c r="G186" s="102">
        <f t="shared" si="59"/>
        <v>8.1359999999999992</v>
      </c>
      <c r="H186" s="143">
        <f t="shared" si="60"/>
        <v>6.78</v>
      </c>
      <c r="I186" s="2"/>
      <c r="J186" s="2"/>
      <c r="K186" s="2"/>
      <c r="L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43" t="s">
        <v>325</v>
      </c>
      <c r="B187" s="92" t="s">
        <v>116</v>
      </c>
      <c r="C187" s="93"/>
      <c r="D187" s="68">
        <v>0.2</v>
      </c>
      <c r="E187" s="41">
        <v>10</v>
      </c>
      <c r="F187" s="94">
        <f t="shared" si="58"/>
        <v>12</v>
      </c>
      <c r="G187" s="102">
        <f t="shared" si="59"/>
        <v>2.4000000000000004</v>
      </c>
      <c r="H187" s="143">
        <f t="shared" si="60"/>
        <v>2</v>
      </c>
      <c r="I187" s="2"/>
      <c r="J187" s="2"/>
      <c r="K187" s="2"/>
      <c r="L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43" t="s">
        <v>359</v>
      </c>
      <c r="B188" s="92" t="s">
        <v>116</v>
      </c>
      <c r="C188" s="93"/>
      <c r="D188" s="68">
        <v>2</v>
      </c>
      <c r="E188" s="41">
        <v>0.18</v>
      </c>
      <c r="F188" s="94">
        <f t="shared" si="58"/>
        <v>0.216</v>
      </c>
      <c r="G188" s="102">
        <f t="shared" si="59"/>
        <v>0.432</v>
      </c>
      <c r="H188" s="143">
        <f t="shared" si="60"/>
        <v>0.36</v>
      </c>
      <c r="I188" s="2"/>
      <c r="J188" s="2"/>
      <c r="K188" s="2"/>
      <c r="L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43" t="s">
        <v>115</v>
      </c>
      <c r="B189" s="92" t="s">
        <v>116</v>
      </c>
      <c r="C189" s="93"/>
      <c r="D189" s="68">
        <v>0.12</v>
      </c>
      <c r="E189" s="41">
        <v>23</v>
      </c>
      <c r="F189" s="94">
        <f t="shared" si="58"/>
        <v>27.599999999999998</v>
      </c>
      <c r="G189" s="102">
        <f t="shared" si="59"/>
        <v>3.3119999999999998</v>
      </c>
      <c r="H189" s="143">
        <f t="shared" si="60"/>
        <v>2.76</v>
      </c>
      <c r="I189" s="2"/>
      <c r="J189" s="2"/>
      <c r="K189" s="2"/>
      <c r="L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42" t="s">
        <v>96</v>
      </c>
      <c r="B190" s="92"/>
      <c r="C190" s="93"/>
      <c r="D190" s="68"/>
      <c r="E190" s="41"/>
      <c r="F190" s="94"/>
      <c r="G190" s="99">
        <f t="shared" ref="G190:H190" si="61">G181+G182+G183+G184+G185+G186+G187+G188+G189</f>
        <v>15.282719999999999</v>
      </c>
      <c r="H190" s="145">
        <f t="shared" si="61"/>
        <v>12.7356</v>
      </c>
      <c r="I190" s="2"/>
      <c r="J190" s="2"/>
      <c r="K190" s="2"/>
      <c r="L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43"/>
      <c r="B191" s="92"/>
      <c r="C191" s="93"/>
      <c r="D191" s="68"/>
      <c r="E191" s="41"/>
      <c r="F191" s="94"/>
      <c r="G191" s="102"/>
      <c r="H191" s="146"/>
      <c r="I191" s="2"/>
      <c r="J191" s="2"/>
      <c r="K191" s="2"/>
      <c r="L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42" t="s">
        <v>284</v>
      </c>
      <c r="B192" s="92"/>
      <c r="C192" s="24"/>
      <c r="D192" s="68"/>
      <c r="E192" s="41"/>
      <c r="F192" s="94"/>
      <c r="G192" s="102"/>
      <c r="H192" s="146"/>
      <c r="I192" s="2"/>
      <c r="J192" s="2"/>
      <c r="K192" s="2"/>
      <c r="L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43" t="s">
        <v>360</v>
      </c>
      <c r="B193" s="92" t="s">
        <v>116</v>
      </c>
      <c r="C193" s="43"/>
      <c r="D193" s="68">
        <v>0.02</v>
      </c>
      <c r="E193" s="41">
        <v>10</v>
      </c>
      <c r="F193" s="94">
        <f t="shared" ref="F193:F196" si="62">E193*1.2</f>
        <v>12</v>
      </c>
      <c r="G193" s="102">
        <f t="shared" ref="G193:G196" si="63">D193*F193</f>
        <v>0.24</v>
      </c>
      <c r="H193" s="143">
        <f t="shared" ref="H193:H196" si="64">D193*E193</f>
        <v>0.2</v>
      </c>
      <c r="I193" s="2"/>
      <c r="J193" s="2"/>
      <c r="K193" s="2"/>
      <c r="L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43" t="s">
        <v>361</v>
      </c>
      <c r="B194" s="92" t="s">
        <v>119</v>
      </c>
      <c r="C194" s="43"/>
      <c r="D194" s="68">
        <v>1</v>
      </c>
      <c r="E194" s="41">
        <v>4.1100000000000003</v>
      </c>
      <c r="F194" s="94">
        <f t="shared" si="62"/>
        <v>4.9320000000000004</v>
      </c>
      <c r="G194" s="102">
        <f t="shared" si="63"/>
        <v>4.9320000000000004</v>
      </c>
      <c r="H194" s="143">
        <f t="shared" si="64"/>
        <v>4.1100000000000003</v>
      </c>
      <c r="I194" s="2"/>
      <c r="J194" s="2"/>
      <c r="K194" s="2"/>
      <c r="L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43" t="s">
        <v>332</v>
      </c>
      <c r="B195" s="92" t="s">
        <v>89</v>
      </c>
      <c r="C195" s="93"/>
      <c r="D195" s="68">
        <v>1</v>
      </c>
      <c r="E195" s="41">
        <v>6.78</v>
      </c>
      <c r="F195" s="94">
        <f t="shared" si="62"/>
        <v>8.1359999999999992</v>
      </c>
      <c r="G195" s="102">
        <f t="shared" si="63"/>
        <v>8.1359999999999992</v>
      </c>
      <c r="H195" s="143">
        <f t="shared" si="64"/>
        <v>6.78</v>
      </c>
      <c r="I195" s="2"/>
      <c r="J195" s="2"/>
      <c r="K195" s="2"/>
      <c r="L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43" t="s">
        <v>115</v>
      </c>
      <c r="B196" s="92" t="s">
        <v>116</v>
      </c>
      <c r="C196" s="93"/>
      <c r="D196" s="68">
        <v>0.12</v>
      </c>
      <c r="E196" s="41">
        <v>23</v>
      </c>
      <c r="F196" s="94">
        <f t="shared" si="62"/>
        <v>27.599999999999998</v>
      </c>
      <c r="G196" s="102">
        <f t="shared" si="63"/>
        <v>3.3119999999999998</v>
      </c>
      <c r="H196" s="143">
        <f t="shared" si="64"/>
        <v>2.76</v>
      </c>
      <c r="I196" s="2"/>
      <c r="J196" s="2"/>
      <c r="K196" s="2"/>
      <c r="L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42" t="s">
        <v>96</v>
      </c>
      <c r="B197" s="92"/>
      <c r="C197" s="93"/>
      <c r="D197" s="68"/>
      <c r="E197" s="41"/>
      <c r="F197" s="94"/>
      <c r="G197" s="99">
        <f>G193+G194+G195+G196</f>
        <v>16.62</v>
      </c>
      <c r="H197" s="145">
        <f>H193+H194+H196+H195</f>
        <v>13.850000000000001</v>
      </c>
      <c r="I197" s="2"/>
      <c r="J197" s="2"/>
      <c r="K197" s="2"/>
      <c r="L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42"/>
      <c r="B198" s="92"/>
      <c r="C198" s="93"/>
      <c r="D198" s="68"/>
      <c r="E198" s="41"/>
      <c r="F198" s="94"/>
      <c r="G198" s="102"/>
      <c r="H198" s="145"/>
      <c r="I198" s="2"/>
      <c r="J198" s="2"/>
      <c r="K198" s="2"/>
      <c r="L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42" t="s">
        <v>362</v>
      </c>
      <c r="B199" s="92"/>
      <c r="C199" s="93"/>
      <c r="D199" s="68"/>
      <c r="E199" s="41"/>
      <c r="F199" s="94"/>
      <c r="G199" s="102"/>
      <c r="H199" s="146"/>
      <c r="I199" s="2"/>
      <c r="J199" s="2"/>
      <c r="K199" s="2"/>
      <c r="L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43" t="s">
        <v>360</v>
      </c>
      <c r="B200" s="92" t="s">
        <v>116</v>
      </c>
      <c r="C200" s="43"/>
      <c r="D200" s="68">
        <v>0.02</v>
      </c>
      <c r="E200" s="41">
        <v>10</v>
      </c>
      <c r="F200" s="94">
        <f t="shared" ref="F200:F205" si="65">E200*1.2</f>
        <v>12</v>
      </c>
      <c r="G200" s="102">
        <f t="shared" ref="G200:G205" si="66">D200*F200</f>
        <v>0.24</v>
      </c>
      <c r="H200" s="143">
        <f t="shared" ref="H200:H205" si="67">D200*E200</f>
        <v>0.2</v>
      </c>
      <c r="I200" s="2"/>
      <c r="J200" s="2"/>
      <c r="K200" s="2"/>
      <c r="L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43" t="s">
        <v>331</v>
      </c>
      <c r="B201" s="92" t="s">
        <v>116</v>
      </c>
      <c r="C201" s="93"/>
      <c r="D201" s="68">
        <v>1</v>
      </c>
      <c r="E201" s="41">
        <v>0.8</v>
      </c>
      <c r="F201" s="94">
        <f t="shared" si="65"/>
        <v>0.96</v>
      </c>
      <c r="G201" s="102">
        <f t="shared" si="66"/>
        <v>0.96</v>
      </c>
      <c r="H201" s="143">
        <f t="shared" si="67"/>
        <v>0.8</v>
      </c>
      <c r="I201" s="2"/>
      <c r="J201" s="2"/>
      <c r="K201" s="2"/>
      <c r="L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43" t="s">
        <v>302</v>
      </c>
      <c r="B202" s="92" t="s">
        <v>119</v>
      </c>
      <c r="C202" s="93"/>
      <c r="D202" s="68">
        <v>4</v>
      </c>
      <c r="E202" s="41">
        <v>0.57999999999999996</v>
      </c>
      <c r="F202" s="94">
        <f t="shared" si="65"/>
        <v>0.69599999999999995</v>
      </c>
      <c r="G202" s="102">
        <f t="shared" si="66"/>
        <v>2.7839999999999998</v>
      </c>
      <c r="H202" s="143">
        <f t="shared" si="67"/>
        <v>2.3199999999999998</v>
      </c>
      <c r="I202" s="2"/>
      <c r="J202" s="2"/>
      <c r="K202" s="2"/>
      <c r="L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43" t="s">
        <v>115</v>
      </c>
      <c r="B203" s="92" t="s">
        <v>116</v>
      </c>
      <c r="C203" s="93"/>
      <c r="D203" s="68">
        <v>0.12</v>
      </c>
      <c r="E203" s="41">
        <v>23</v>
      </c>
      <c r="F203" s="94">
        <f t="shared" si="65"/>
        <v>27.599999999999998</v>
      </c>
      <c r="G203" s="102">
        <f t="shared" si="66"/>
        <v>3.3119999999999998</v>
      </c>
      <c r="H203" s="143">
        <f t="shared" si="67"/>
        <v>2.76</v>
      </c>
      <c r="I203" s="2"/>
      <c r="J203" s="2"/>
      <c r="K203" s="2"/>
      <c r="L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43" t="s">
        <v>363</v>
      </c>
      <c r="B204" s="92" t="s">
        <v>146</v>
      </c>
      <c r="C204" s="93"/>
      <c r="D204" s="68">
        <v>2E-3</v>
      </c>
      <c r="E204" s="41">
        <v>78</v>
      </c>
      <c r="F204" s="94">
        <f t="shared" si="65"/>
        <v>93.6</v>
      </c>
      <c r="G204" s="102">
        <f t="shared" si="66"/>
        <v>0.18720000000000001</v>
      </c>
      <c r="H204" s="143">
        <f t="shared" si="67"/>
        <v>0.156</v>
      </c>
      <c r="I204" s="2"/>
      <c r="J204" s="2"/>
      <c r="K204" s="2"/>
      <c r="L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43" t="s">
        <v>334</v>
      </c>
      <c r="B205" s="92" t="s">
        <v>146</v>
      </c>
      <c r="C205" s="93"/>
      <c r="D205" s="68">
        <v>1E-3</v>
      </c>
      <c r="E205" s="41">
        <v>84</v>
      </c>
      <c r="F205" s="94">
        <f t="shared" si="65"/>
        <v>100.8</v>
      </c>
      <c r="G205" s="102">
        <f t="shared" si="66"/>
        <v>0.1008</v>
      </c>
      <c r="H205" s="143">
        <f t="shared" si="67"/>
        <v>8.4000000000000005E-2</v>
      </c>
      <c r="I205" s="2"/>
      <c r="J205" s="2"/>
      <c r="K205" s="2"/>
      <c r="L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42" t="s">
        <v>96</v>
      </c>
      <c r="B206" s="92"/>
      <c r="C206" s="93"/>
      <c r="D206" s="68"/>
      <c r="E206" s="41"/>
      <c r="F206" s="94"/>
      <c r="G206" s="99">
        <f t="shared" ref="G206:H206" si="68">G200+G201+G202+G203+G204+G205</f>
        <v>7.5839999999999996</v>
      </c>
      <c r="H206" s="145">
        <f t="shared" si="68"/>
        <v>6.3199999999999994</v>
      </c>
      <c r="I206" s="2"/>
      <c r="J206" s="2"/>
      <c r="K206" s="2"/>
      <c r="L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42"/>
      <c r="B207" s="92"/>
      <c r="C207" s="93"/>
      <c r="D207" s="68"/>
      <c r="E207" s="41"/>
      <c r="F207" s="94"/>
      <c r="G207" s="102"/>
      <c r="H207" s="169"/>
      <c r="I207" s="2"/>
      <c r="J207" s="2"/>
      <c r="K207" s="2"/>
      <c r="L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60" customHeight="1">
      <c r="A208" s="40" t="s">
        <v>364</v>
      </c>
      <c r="B208" s="92"/>
      <c r="C208" s="43" t="s">
        <v>365</v>
      </c>
      <c r="D208" s="68"/>
      <c r="E208" s="41"/>
      <c r="F208" s="94"/>
      <c r="G208" s="102"/>
      <c r="H208" s="146"/>
      <c r="I208" s="2"/>
      <c r="J208" s="2"/>
      <c r="K208" s="2"/>
      <c r="L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40"/>
      <c r="B209" s="92"/>
      <c r="C209" s="43"/>
      <c r="D209" s="68"/>
      <c r="E209" s="41"/>
      <c r="F209" s="94"/>
      <c r="G209" s="102"/>
      <c r="H209" s="143">
        <f t="shared" ref="H209:H224" si="69">D209*E209</f>
        <v>0</v>
      </c>
      <c r="I209" s="2"/>
      <c r="J209" s="2"/>
      <c r="K209" s="2"/>
      <c r="L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43"/>
      <c r="B210" s="92"/>
      <c r="C210" s="93"/>
      <c r="D210" s="68"/>
      <c r="E210" s="41"/>
      <c r="F210" s="94"/>
      <c r="G210" s="102"/>
      <c r="H210" s="143">
        <f t="shared" si="69"/>
        <v>0</v>
      </c>
      <c r="I210" s="2"/>
      <c r="J210" s="2"/>
      <c r="K210" s="2"/>
      <c r="L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43"/>
      <c r="B211" s="92"/>
      <c r="C211" s="93"/>
      <c r="D211" s="68"/>
      <c r="E211" s="41"/>
      <c r="F211" s="94"/>
      <c r="G211" s="102"/>
      <c r="H211" s="143">
        <f t="shared" si="69"/>
        <v>0</v>
      </c>
      <c r="I211" s="2"/>
      <c r="J211" s="2"/>
      <c r="K211" s="2"/>
      <c r="L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43"/>
      <c r="B212" s="92"/>
      <c r="C212" s="93"/>
      <c r="D212" s="68"/>
      <c r="E212" s="41"/>
      <c r="F212" s="94"/>
      <c r="G212" s="102"/>
      <c r="H212" s="143">
        <f t="shared" si="69"/>
        <v>0</v>
      </c>
      <c r="I212" s="2"/>
      <c r="J212" s="2"/>
      <c r="K212" s="2"/>
      <c r="L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43"/>
      <c r="B213" s="92"/>
      <c r="C213" s="93"/>
      <c r="D213" s="68"/>
      <c r="E213" s="41"/>
      <c r="F213" s="94"/>
      <c r="G213" s="102"/>
      <c r="H213" s="143">
        <f t="shared" si="69"/>
        <v>0</v>
      </c>
      <c r="I213" s="2"/>
      <c r="J213" s="2"/>
      <c r="K213" s="2"/>
      <c r="L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43"/>
      <c r="B214" s="92"/>
      <c r="C214" s="93"/>
      <c r="D214" s="68"/>
      <c r="E214" s="41"/>
      <c r="F214" s="94"/>
      <c r="G214" s="102"/>
      <c r="H214" s="143">
        <f t="shared" si="69"/>
        <v>0</v>
      </c>
      <c r="I214" s="2"/>
      <c r="J214" s="2"/>
      <c r="K214" s="2"/>
      <c r="L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43"/>
      <c r="B215" s="92"/>
      <c r="C215" s="93"/>
      <c r="D215" s="68"/>
      <c r="E215" s="41"/>
      <c r="F215" s="94"/>
      <c r="G215" s="102"/>
      <c r="H215" s="143">
        <f t="shared" si="69"/>
        <v>0</v>
      </c>
      <c r="I215" s="2"/>
      <c r="J215" s="2"/>
      <c r="K215" s="2"/>
      <c r="L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43"/>
      <c r="B216" s="92"/>
      <c r="C216" s="93"/>
      <c r="D216" s="68"/>
      <c r="E216" s="41"/>
      <c r="F216" s="94"/>
      <c r="G216" s="102"/>
      <c r="H216" s="143">
        <f t="shared" si="69"/>
        <v>0</v>
      </c>
      <c r="I216" s="2"/>
      <c r="J216" s="2"/>
      <c r="K216" s="2"/>
      <c r="L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43"/>
      <c r="B217" s="92"/>
      <c r="C217" s="93"/>
      <c r="D217" s="68"/>
      <c r="E217" s="41"/>
      <c r="F217" s="94"/>
      <c r="G217" s="102"/>
      <c r="H217" s="143">
        <f t="shared" si="69"/>
        <v>0</v>
      </c>
      <c r="I217" s="2"/>
      <c r="J217" s="2"/>
      <c r="K217" s="2"/>
      <c r="L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43"/>
      <c r="B218" s="92"/>
      <c r="C218" s="93"/>
      <c r="D218" s="68"/>
      <c r="E218" s="41"/>
      <c r="F218" s="94"/>
      <c r="G218" s="102"/>
      <c r="H218" s="143">
        <f t="shared" si="69"/>
        <v>0</v>
      </c>
      <c r="I218" s="2"/>
      <c r="J218" s="2"/>
      <c r="K218" s="2"/>
      <c r="L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43"/>
      <c r="B219" s="92"/>
      <c r="C219" s="93"/>
      <c r="D219" s="68"/>
      <c r="E219" s="41"/>
      <c r="F219" s="94"/>
      <c r="G219" s="102"/>
      <c r="H219" s="143">
        <f t="shared" si="69"/>
        <v>0</v>
      </c>
      <c r="I219" s="2"/>
      <c r="J219" s="2"/>
      <c r="K219" s="2"/>
      <c r="L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43"/>
      <c r="B220" s="92"/>
      <c r="C220" s="93"/>
      <c r="D220" s="68"/>
      <c r="E220" s="41"/>
      <c r="F220" s="94"/>
      <c r="G220" s="102"/>
      <c r="H220" s="143">
        <f t="shared" si="69"/>
        <v>0</v>
      </c>
      <c r="I220" s="2"/>
      <c r="J220" s="2"/>
      <c r="K220" s="2"/>
      <c r="L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43"/>
      <c r="B221" s="92"/>
      <c r="C221" s="93"/>
      <c r="D221" s="68"/>
      <c r="E221" s="41"/>
      <c r="F221" s="94"/>
      <c r="G221" s="102"/>
      <c r="H221" s="143">
        <f t="shared" si="69"/>
        <v>0</v>
      </c>
      <c r="I221" s="2"/>
      <c r="J221" s="2"/>
      <c r="K221" s="2"/>
      <c r="L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43"/>
      <c r="B222" s="92"/>
      <c r="C222" s="93"/>
      <c r="D222" s="68"/>
      <c r="E222" s="41"/>
      <c r="F222" s="94"/>
      <c r="G222" s="102"/>
      <c r="H222" s="143">
        <f t="shared" si="69"/>
        <v>0</v>
      </c>
      <c r="I222" s="2"/>
      <c r="J222" s="2"/>
      <c r="K222" s="2"/>
      <c r="L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43"/>
      <c r="B223" s="92"/>
      <c r="C223" s="93"/>
      <c r="D223" s="68"/>
      <c r="E223" s="41"/>
      <c r="F223" s="94"/>
      <c r="G223" s="102"/>
      <c r="H223" s="143">
        <f t="shared" si="69"/>
        <v>0</v>
      </c>
      <c r="I223" s="2"/>
      <c r="J223" s="2"/>
      <c r="K223" s="2"/>
      <c r="L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43"/>
      <c r="B224" s="92"/>
      <c r="C224" s="93"/>
      <c r="D224" s="68"/>
      <c r="E224" s="41"/>
      <c r="F224" s="94"/>
      <c r="G224" s="102"/>
      <c r="H224" s="143">
        <f t="shared" si="69"/>
        <v>0</v>
      </c>
      <c r="I224" s="2"/>
      <c r="J224" s="2"/>
      <c r="K224" s="2"/>
      <c r="L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42" t="s">
        <v>286</v>
      </c>
      <c r="B225" s="92"/>
      <c r="C225" s="93"/>
      <c r="D225" s="68"/>
      <c r="E225" s="41"/>
      <c r="F225" s="94"/>
      <c r="G225" s="102"/>
      <c r="H225" s="145"/>
      <c r="I225" s="2"/>
      <c r="J225" s="2"/>
      <c r="K225" s="2"/>
      <c r="L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43" t="s">
        <v>325</v>
      </c>
      <c r="B226" s="92" t="s">
        <v>116</v>
      </c>
      <c r="C226" s="93"/>
      <c r="D226" s="68">
        <v>0.01</v>
      </c>
      <c r="E226" s="41">
        <v>10</v>
      </c>
      <c r="F226" s="94">
        <f t="shared" ref="F226:F230" si="70">E226*1.2</f>
        <v>12</v>
      </c>
      <c r="G226" s="102">
        <f t="shared" ref="G226:G230" si="71">D226*F226</f>
        <v>0.12</v>
      </c>
      <c r="H226" s="143">
        <f t="shared" ref="H226:H230" si="72">D226*E226</f>
        <v>0.1</v>
      </c>
      <c r="I226" s="2"/>
      <c r="J226" s="2"/>
      <c r="K226" s="2"/>
      <c r="L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43" t="s">
        <v>335</v>
      </c>
      <c r="B227" s="92" t="s">
        <v>116</v>
      </c>
      <c r="C227" s="93"/>
      <c r="D227" s="68">
        <v>1</v>
      </c>
      <c r="E227" s="41">
        <v>6.78</v>
      </c>
      <c r="F227" s="94">
        <f t="shared" si="70"/>
        <v>8.1359999999999992</v>
      </c>
      <c r="G227" s="102">
        <f t="shared" si="71"/>
        <v>8.1359999999999992</v>
      </c>
      <c r="H227" s="143">
        <f t="shared" si="72"/>
        <v>6.78</v>
      </c>
      <c r="I227" s="2"/>
      <c r="J227" s="2"/>
      <c r="K227" s="2"/>
      <c r="L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43" t="s">
        <v>115</v>
      </c>
      <c r="B228" s="92" t="s">
        <v>116</v>
      </c>
      <c r="C228" s="93"/>
      <c r="D228" s="68">
        <v>0.1</v>
      </c>
      <c r="E228" s="41">
        <v>23</v>
      </c>
      <c r="F228" s="94">
        <f t="shared" si="70"/>
        <v>27.599999999999998</v>
      </c>
      <c r="G228" s="102">
        <f t="shared" si="71"/>
        <v>2.76</v>
      </c>
      <c r="H228" s="143">
        <f t="shared" si="72"/>
        <v>2.3000000000000003</v>
      </c>
      <c r="I228" s="2"/>
      <c r="J228" s="2"/>
      <c r="K228" s="2"/>
      <c r="L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43" t="s">
        <v>366</v>
      </c>
      <c r="B229" s="92" t="s">
        <v>146</v>
      </c>
      <c r="C229" s="93"/>
      <c r="D229" s="68">
        <v>3</v>
      </c>
      <c r="E229" s="41">
        <v>3.47</v>
      </c>
      <c r="F229" s="94">
        <f t="shared" si="70"/>
        <v>4.1639999999999997</v>
      </c>
      <c r="G229" s="102">
        <f t="shared" si="71"/>
        <v>12.491999999999999</v>
      </c>
      <c r="H229" s="143">
        <f t="shared" si="72"/>
        <v>10.41</v>
      </c>
      <c r="I229" s="2"/>
      <c r="J229" s="2"/>
      <c r="K229" s="2"/>
      <c r="L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43" t="s">
        <v>367</v>
      </c>
      <c r="B230" s="92" t="s">
        <v>146</v>
      </c>
      <c r="C230" s="93"/>
      <c r="D230" s="68">
        <v>0.5</v>
      </c>
      <c r="E230" s="41">
        <v>1.86</v>
      </c>
      <c r="F230" s="94">
        <f t="shared" si="70"/>
        <v>2.2320000000000002</v>
      </c>
      <c r="G230" s="102">
        <f t="shared" si="71"/>
        <v>1.1160000000000001</v>
      </c>
      <c r="H230" s="143">
        <f t="shared" si="72"/>
        <v>0.93</v>
      </c>
      <c r="I230" s="2"/>
      <c r="J230" s="2"/>
      <c r="K230" s="2"/>
      <c r="L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42" t="s">
        <v>96</v>
      </c>
      <c r="B231" s="92"/>
      <c r="C231" s="93"/>
      <c r="D231" s="68"/>
      <c r="E231" s="41"/>
      <c r="F231" s="94"/>
      <c r="G231" s="99">
        <f t="shared" ref="G231:H231" si="73">G226+G227+G228+G229+G230</f>
        <v>24.623999999999995</v>
      </c>
      <c r="H231" s="145">
        <f t="shared" si="73"/>
        <v>20.52</v>
      </c>
      <c r="I231" s="2"/>
      <c r="J231" s="2"/>
      <c r="K231" s="2"/>
      <c r="L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42"/>
      <c r="B232" s="92"/>
      <c r="C232" s="93"/>
      <c r="D232" s="68"/>
      <c r="E232" s="41"/>
      <c r="F232" s="94"/>
      <c r="G232" s="102"/>
      <c r="H232" s="145"/>
      <c r="I232" s="2"/>
      <c r="J232" s="2"/>
      <c r="K232" s="2"/>
      <c r="L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43" t="s">
        <v>368</v>
      </c>
      <c r="B233" s="92"/>
      <c r="C233" s="93"/>
      <c r="D233" s="68"/>
      <c r="E233" s="41"/>
      <c r="F233" s="94"/>
      <c r="G233" s="102"/>
      <c r="H233" s="145"/>
      <c r="I233" s="2"/>
      <c r="J233" s="2"/>
      <c r="K233" s="2"/>
      <c r="L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42"/>
      <c r="B234" s="92"/>
      <c r="C234" s="93"/>
      <c r="D234" s="68"/>
      <c r="E234" s="41"/>
      <c r="F234" s="94"/>
      <c r="G234" s="102"/>
      <c r="H234" s="143">
        <f t="shared" ref="H234:H241" si="74">D234*E234</f>
        <v>0</v>
      </c>
      <c r="I234" s="2"/>
      <c r="J234" s="2"/>
      <c r="K234" s="2"/>
      <c r="L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42"/>
      <c r="B235" s="92"/>
      <c r="C235" s="93"/>
      <c r="D235" s="68"/>
      <c r="E235" s="41"/>
      <c r="F235" s="94"/>
      <c r="G235" s="102"/>
      <c r="H235" s="143">
        <f t="shared" si="74"/>
        <v>0</v>
      </c>
      <c r="I235" s="2"/>
      <c r="J235" s="2"/>
      <c r="K235" s="2"/>
      <c r="L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42"/>
      <c r="B236" s="92"/>
      <c r="C236" s="93"/>
      <c r="D236" s="68"/>
      <c r="E236" s="41"/>
      <c r="F236" s="94"/>
      <c r="G236" s="102"/>
      <c r="H236" s="143">
        <f t="shared" si="74"/>
        <v>0</v>
      </c>
      <c r="I236" s="2"/>
      <c r="J236" s="2"/>
      <c r="K236" s="2"/>
      <c r="L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42"/>
      <c r="B237" s="92"/>
      <c r="C237" s="93"/>
      <c r="D237" s="68"/>
      <c r="E237" s="41"/>
      <c r="F237" s="94"/>
      <c r="G237" s="102"/>
      <c r="H237" s="143">
        <f t="shared" si="74"/>
        <v>0</v>
      </c>
      <c r="I237" s="2"/>
      <c r="J237" s="2"/>
      <c r="K237" s="2"/>
      <c r="L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42"/>
      <c r="B238" s="92"/>
      <c r="C238" s="93"/>
      <c r="D238" s="68"/>
      <c r="E238" s="41"/>
      <c r="F238" s="94"/>
      <c r="G238" s="102"/>
      <c r="H238" s="143">
        <f t="shared" si="74"/>
        <v>0</v>
      </c>
      <c r="I238" s="2"/>
      <c r="J238" s="2"/>
      <c r="K238" s="2"/>
      <c r="L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42"/>
      <c r="B239" s="92"/>
      <c r="C239" s="93"/>
      <c r="D239" s="68"/>
      <c r="E239" s="41"/>
      <c r="F239" s="94"/>
      <c r="G239" s="102"/>
      <c r="H239" s="143">
        <f t="shared" si="74"/>
        <v>0</v>
      </c>
      <c r="I239" s="2"/>
      <c r="J239" s="2"/>
      <c r="K239" s="2"/>
      <c r="L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42"/>
      <c r="B240" s="92"/>
      <c r="C240" s="93"/>
      <c r="D240" s="68"/>
      <c r="E240" s="41"/>
      <c r="F240" s="94"/>
      <c r="G240" s="102"/>
      <c r="H240" s="143">
        <f t="shared" si="74"/>
        <v>0</v>
      </c>
      <c r="I240" s="2"/>
      <c r="J240" s="2"/>
      <c r="K240" s="2"/>
      <c r="L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42"/>
      <c r="B241" s="92"/>
      <c r="C241" s="93"/>
      <c r="D241" s="68"/>
      <c r="E241" s="41"/>
      <c r="F241" s="94"/>
      <c r="G241" s="102"/>
      <c r="H241" s="143">
        <f t="shared" si="74"/>
        <v>0</v>
      </c>
      <c r="I241" s="2"/>
      <c r="J241" s="2"/>
      <c r="K241" s="2"/>
      <c r="L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42" t="s">
        <v>369</v>
      </c>
      <c r="B242" s="92"/>
      <c r="C242" s="24"/>
      <c r="D242" s="68"/>
      <c r="E242" s="41"/>
      <c r="F242" s="94"/>
      <c r="G242" s="102"/>
      <c r="H242" s="146"/>
      <c r="I242" s="2"/>
      <c r="J242" s="2"/>
      <c r="K242" s="2"/>
      <c r="L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43"/>
      <c r="B243" s="92"/>
      <c r="C243" s="93"/>
      <c r="D243" s="68"/>
      <c r="E243" s="41"/>
      <c r="F243" s="94"/>
      <c r="G243" s="102"/>
      <c r="H243" s="143"/>
      <c r="I243" s="2"/>
      <c r="J243" s="2"/>
      <c r="K243" s="2"/>
      <c r="L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43" t="s">
        <v>325</v>
      </c>
      <c r="B244" s="92" t="s">
        <v>116</v>
      </c>
      <c r="C244" s="93"/>
      <c r="D244" s="68">
        <v>0.01</v>
      </c>
      <c r="E244" s="41">
        <v>10</v>
      </c>
      <c r="F244" s="94">
        <f t="shared" ref="F244:F249" si="75">E244*1.2</f>
        <v>12</v>
      </c>
      <c r="G244" s="102">
        <f t="shared" ref="G244:G249" si="76">D244*F244</f>
        <v>0.12</v>
      </c>
      <c r="H244" s="143">
        <f t="shared" ref="H244:H249" si="77">D244*E244</f>
        <v>0.1</v>
      </c>
      <c r="I244" s="2"/>
      <c r="J244" s="2"/>
      <c r="K244" s="2"/>
      <c r="L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43" t="s">
        <v>331</v>
      </c>
      <c r="B245" s="92" t="s">
        <v>116</v>
      </c>
      <c r="C245" s="93"/>
      <c r="D245" s="68">
        <v>1</v>
      </c>
      <c r="E245" s="41">
        <v>0.8</v>
      </c>
      <c r="F245" s="94">
        <f t="shared" si="75"/>
        <v>0.96</v>
      </c>
      <c r="G245" s="102">
        <f t="shared" si="76"/>
        <v>0.96</v>
      </c>
      <c r="H245" s="143">
        <f t="shared" si="77"/>
        <v>0.8</v>
      </c>
      <c r="I245" s="2"/>
      <c r="J245" s="2"/>
      <c r="K245" s="2"/>
      <c r="L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43" t="s">
        <v>302</v>
      </c>
      <c r="B246" s="92" t="s">
        <v>119</v>
      </c>
      <c r="C246" s="93"/>
      <c r="D246" s="68">
        <v>4</v>
      </c>
      <c r="E246" s="41">
        <v>0.57999999999999996</v>
      </c>
      <c r="F246" s="94">
        <f t="shared" si="75"/>
        <v>0.69599999999999995</v>
      </c>
      <c r="G246" s="102">
        <f t="shared" si="76"/>
        <v>2.7839999999999998</v>
      </c>
      <c r="H246" s="143">
        <f t="shared" si="77"/>
        <v>2.3199999999999998</v>
      </c>
      <c r="I246" s="2"/>
      <c r="J246" s="2"/>
      <c r="K246" s="2"/>
      <c r="L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43" t="s">
        <v>335</v>
      </c>
      <c r="B247" s="92" t="s">
        <v>89</v>
      </c>
      <c r="C247" s="43"/>
      <c r="D247" s="68">
        <v>1</v>
      </c>
      <c r="E247" s="41">
        <v>6.78</v>
      </c>
      <c r="F247" s="94">
        <f t="shared" si="75"/>
        <v>8.1359999999999992</v>
      </c>
      <c r="G247" s="102">
        <f t="shared" si="76"/>
        <v>8.1359999999999992</v>
      </c>
      <c r="H247" s="143">
        <f t="shared" si="77"/>
        <v>6.78</v>
      </c>
      <c r="I247" s="2"/>
      <c r="J247" s="2"/>
      <c r="K247" s="2"/>
      <c r="L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43" t="s">
        <v>115</v>
      </c>
      <c r="B248" s="92" t="s">
        <v>116</v>
      </c>
      <c r="C248" s="93"/>
      <c r="D248" s="68">
        <v>0.12</v>
      </c>
      <c r="E248" s="41">
        <v>23</v>
      </c>
      <c r="F248" s="94">
        <f t="shared" si="75"/>
        <v>27.599999999999998</v>
      </c>
      <c r="G248" s="102">
        <f t="shared" si="76"/>
        <v>3.3119999999999998</v>
      </c>
      <c r="H248" s="143">
        <f t="shared" si="77"/>
        <v>2.76</v>
      </c>
      <c r="I248" s="2"/>
      <c r="J248" s="2"/>
      <c r="K248" s="2"/>
      <c r="L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43" t="s">
        <v>370</v>
      </c>
      <c r="B249" s="92" t="s">
        <v>146</v>
      </c>
      <c r="C249" s="93"/>
      <c r="D249" s="68">
        <v>2E-3</v>
      </c>
      <c r="E249" s="41">
        <v>348.36</v>
      </c>
      <c r="F249" s="94">
        <f t="shared" si="75"/>
        <v>418.03199999999998</v>
      </c>
      <c r="G249" s="102">
        <f t="shared" si="76"/>
        <v>0.83606400000000003</v>
      </c>
      <c r="H249" s="143">
        <f t="shared" si="77"/>
        <v>0.69672000000000001</v>
      </c>
      <c r="I249" s="2"/>
      <c r="J249" s="2"/>
      <c r="K249" s="2"/>
      <c r="L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42" t="s">
        <v>96</v>
      </c>
      <c r="B250" s="92"/>
      <c r="C250" s="93"/>
      <c r="D250" s="68"/>
      <c r="E250" s="41"/>
      <c r="F250" s="94"/>
      <c r="G250" s="99">
        <f t="shared" ref="G250:H250" si="78">G244+G245+G246+G247+G248+G249</f>
        <v>16.148063999999998</v>
      </c>
      <c r="H250" s="145">
        <f t="shared" si="78"/>
        <v>13.456720000000001</v>
      </c>
      <c r="I250" s="2"/>
      <c r="J250" s="2"/>
      <c r="K250" s="2"/>
      <c r="L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43"/>
      <c r="B251" s="92"/>
      <c r="C251" s="43"/>
      <c r="D251" s="68"/>
      <c r="E251" s="41"/>
      <c r="F251" s="94"/>
      <c r="G251" s="102"/>
      <c r="H251" s="146"/>
      <c r="I251" s="2"/>
      <c r="J251" s="2"/>
      <c r="K251" s="2"/>
      <c r="L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42"/>
      <c r="B252" s="92"/>
      <c r="C252" s="93"/>
      <c r="D252" s="68"/>
      <c r="E252" s="41"/>
      <c r="F252" s="94"/>
      <c r="G252" s="102"/>
      <c r="H252" s="169"/>
      <c r="I252" s="2"/>
      <c r="J252" s="2"/>
      <c r="K252" s="2"/>
      <c r="L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42" t="s">
        <v>371</v>
      </c>
      <c r="B253" s="92"/>
      <c r="C253" s="24"/>
      <c r="D253" s="68"/>
      <c r="E253" s="41"/>
      <c r="F253" s="94"/>
      <c r="G253" s="102"/>
      <c r="H253" s="169"/>
      <c r="I253" s="2"/>
      <c r="J253" s="2"/>
      <c r="K253" s="2"/>
      <c r="L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43" t="s">
        <v>372</v>
      </c>
      <c r="B254" s="92" t="s">
        <v>116</v>
      </c>
      <c r="C254" s="24"/>
      <c r="D254" s="68">
        <v>0.02</v>
      </c>
      <c r="E254" s="41">
        <v>10</v>
      </c>
      <c r="F254" s="94">
        <f t="shared" ref="F254:F257" si="79">E254*1.2</f>
        <v>12</v>
      </c>
      <c r="G254" s="102">
        <f t="shared" ref="G254:G257" si="80">D254*F254</f>
        <v>0.24</v>
      </c>
      <c r="H254" s="43">
        <f t="shared" ref="H254:H257" si="81">D254*E254</f>
        <v>0.2</v>
      </c>
      <c r="I254" s="2"/>
      <c r="J254" s="2"/>
      <c r="K254" s="2"/>
      <c r="L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43" t="s">
        <v>373</v>
      </c>
      <c r="B255" s="92" t="s">
        <v>374</v>
      </c>
      <c r="C255" s="93"/>
      <c r="D255" s="68">
        <v>1</v>
      </c>
      <c r="E255" s="41">
        <v>2.75</v>
      </c>
      <c r="F255" s="94">
        <f t="shared" si="79"/>
        <v>3.3</v>
      </c>
      <c r="G255" s="102">
        <f t="shared" si="80"/>
        <v>3.3</v>
      </c>
      <c r="H255" s="143">
        <f t="shared" si="81"/>
        <v>2.75</v>
      </c>
      <c r="I255" s="2"/>
      <c r="J255" s="2"/>
      <c r="K255" s="2"/>
      <c r="L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43" t="s">
        <v>332</v>
      </c>
      <c r="B256" s="92" t="s">
        <v>89</v>
      </c>
      <c r="C256" s="93"/>
      <c r="D256" s="68">
        <v>1</v>
      </c>
      <c r="E256" s="41">
        <v>6.78</v>
      </c>
      <c r="F256" s="94">
        <f t="shared" si="79"/>
        <v>8.1359999999999992</v>
      </c>
      <c r="G256" s="102">
        <f t="shared" si="80"/>
        <v>8.1359999999999992</v>
      </c>
      <c r="H256" s="143">
        <f t="shared" si="81"/>
        <v>6.78</v>
      </c>
      <c r="I256" s="2"/>
      <c r="J256" s="2"/>
      <c r="K256" s="2"/>
      <c r="L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43" t="s">
        <v>375</v>
      </c>
      <c r="B257" s="92" t="s">
        <v>116</v>
      </c>
      <c r="C257" s="93"/>
      <c r="D257" s="68">
        <v>0.12</v>
      </c>
      <c r="E257" s="41">
        <v>23</v>
      </c>
      <c r="F257" s="94">
        <f t="shared" si="79"/>
        <v>27.599999999999998</v>
      </c>
      <c r="G257" s="102">
        <f t="shared" si="80"/>
        <v>3.3119999999999998</v>
      </c>
      <c r="H257" s="143">
        <f t="shared" si="81"/>
        <v>2.76</v>
      </c>
      <c r="I257" s="2"/>
      <c r="J257" s="2"/>
      <c r="K257" s="2"/>
      <c r="L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42" t="s">
        <v>96</v>
      </c>
      <c r="B258" s="92"/>
      <c r="C258" s="93"/>
      <c r="D258" s="68"/>
      <c r="E258" s="41"/>
      <c r="F258" s="94"/>
      <c r="G258" s="99">
        <f t="shared" ref="G258:H258" si="82">G254+G255+G256+G257</f>
        <v>14.987999999999998</v>
      </c>
      <c r="H258" s="145">
        <f t="shared" si="82"/>
        <v>12.49</v>
      </c>
      <c r="I258" s="2"/>
      <c r="J258" s="2"/>
      <c r="K258" s="2"/>
      <c r="L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42"/>
      <c r="B259" s="92"/>
      <c r="C259" s="93"/>
      <c r="D259" s="68"/>
      <c r="E259" s="41"/>
      <c r="F259" s="94"/>
      <c r="G259" s="102"/>
      <c r="H259" s="169"/>
      <c r="I259" s="2"/>
      <c r="J259" s="2"/>
      <c r="K259" s="2"/>
      <c r="L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42" t="s">
        <v>289</v>
      </c>
      <c r="B260" s="92"/>
      <c r="C260" s="24"/>
      <c r="D260" s="68"/>
      <c r="E260" s="41"/>
      <c r="F260" s="94"/>
      <c r="G260" s="102"/>
      <c r="H260" s="146"/>
      <c r="I260" s="2"/>
      <c r="J260" s="2"/>
      <c r="K260" s="2"/>
      <c r="L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68" t="s">
        <v>376</v>
      </c>
      <c r="B261" s="92" t="s">
        <v>116</v>
      </c>
      <c r="C261" s="24"/>
      <c r="D261" s="68">
        <v>0.08</v>
      </c>
      <c r="E261" s="41">
        <v>10</v>
      </c>
      <c r="F261" s="94">
        <f t="shared" ref="F261:F264" si="83">E261*1.2</f>
        <v>12</v>
      </c>
      <c r="G261" s="102">
        <f t="shared" ref="G261:G264" si="84">D261*F261</f>
        <v>0.96</v>
      </c>
      <c r="H261" s="143">
        <f t="shared" ref="H261:H264" si="85">D261*E261</f>
        <v>0.8</v>
      </c>
      <c r="I261" s="2"/>
      <c r="J261" s="2"/>
      <c r="K261" s="2"/>
      <c r="L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68" t="s">
        <v>377</v>
      </c>
      <c r="B262" s="92" t="s">
        <v>119</v>
      </c>
      <c r="C262" s="24"/>
      <c r="D262" s="68">
        <v>1</v>
      </c>
      <c r="E262" s="41">
        <v>2.89</v>
      </c>
      <c r="F262" s="94">
        <f t="shared" si="83"/>
        <v>3.468</v>
      </c>
      <c r="G262" s="102">
        <f t="shared" si="84"/>
        <v>3.468</v>
      </c>
      <c r="H262" s="143">
        <f t="shared" si="85"/>
        <v>2.89</v>
      </c>
      <c r="I262" s="2"/>
      <c r="J262" s="2"/>
      <c r="K262" s="2"/>
      <c r="L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43" t="s">
        <v>332</v>
      </c>
      <c r="B263" s="92" t="s">
        <v>350</v>
      </c>
      <c r="C263" s="93"/>
      <c r="D263" s="68">
        <v>1</v>
      </c>
      <c r="E263" s="41">
        <v>6.78</v>
      </c>
      <c r="F263" s="94">
        <f t="shared" si="83"/>
        <v>8.1359999999999992</v>
      </c>
      <c r="G263" s="102">
        <f t="shared" si="84"/>
        <v>8.1359999999999992</v>
      </c>
      <c r="H263" s="143">
        <f t="shared" si="85"/>
        <v>6.78</v>
      </c>
      <c r="I263" s="2"/>
      <c r="J263" s="2"/>
      <c r="K263" s="2"/>
      <c r="L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68" t="s">
        <v>378</v>
      </c>
      <c r="B264" s="92" t="s">
        <v>116</v>
      </c>
      <c r="C264" s="93"/>
      <c r="D264" s="68">
        <v>0.12</v>
      </c>
      <c r="E264" s="41">
        <v>23</v>
      </c>
      <c r="F264" s="94">
        <f t="shared" si="83"/>
        <v>27.599999999999998</v>
      </c>
      <c r="G264" s="102">
        <f t="shared" si="84"/>
        <v>3.3119999999999998</v>
      </c>
      <c r="H264" s="143">
        <f t="shared" si="85"/>
        <v>2.76</v>
      </c>
      <c r="I264" s="2"/>
      <c r="J264" s="2"/>
      <c r="K264" s="2"/>
      <c r="L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42" t="s">
        <v>96</v>
      </c>
      <c r="B265" s="92"/>
      <c r="C265" s="93"/>
      <c r="D265" s="68"/>
      <c r="E265" s="41"/>
      <c r="F265" s="94"/>
      <c r="G265" s="99">
        <f t="shared" ref="G265:H265" si="86">G261+G262+G263+G264</f>
        <v>15.875999999999999</v>
      </c>
      <c r="H265" s="145">
        <f t="shared" si="86"/>
        <v>13.23</v>
      </c>
      <c r="I265" s="2"/>
      <c r="J265" s="2"/>
      <c r="K265" s="2"/>
      <c r="L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42"/>
      <c r="B266" s="92"/>
      <c r="C266" s="93"/>
      <c r="D266" s="68"/>
      <c r="E266" s="41"/>
      <c r="F266" s="94"/>
      <c r="G266" s="102"/>
      <c r="H266" s="145"/>
      <c r="I266" s="2"/>
      <c r="J266" s="2"/>
      <c r="K266" s="2"/>
      <c r="L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42" t="s">
        <v>379</v>
      </c>
      <c r="B267" s="92"/>
      <c r="C267" s="24"/>
      <c r="D267" s="68"/>
      <c r="E267" s="41"/>
      <c r="F267" s="94"/>
      <c r="G267" s="102"/>
      <c r="H267" s="146"/>
      <c r="I267" s="2"/>
      <c r="J267" s="2"/>
      <c r="K267" s="2"/>
      <c r="L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68" t="s">
        <v>376</v>
      </c>
      <c r="B268" s="92" t="s">
        <v>116</v>
      </c>
      <c r="C268" s="24"/>
      <c r="D268" s="68">
        <v>0.08</v>
      </c>
      <c r="E268" s="41">
        <v>10</v>
      </c>
      <c r="F268" s="94">
        <f t="shared" ref="F268:F271" si="87">E268*1.2</f>
        <v>12</v>
      </c>
      <c r="G268" s="102">
        <f t="shared" ref="G268:G271" si="88">D268*F268</f>
        <v>0.96</v>
      </c>
      <c r="H268" s="143">
        <f t="shared" ref="H268:H271" si="89">D268*E268</f>
        <v>0.8</v>
      </c>
      <c r="I268" s="2"/>
      <c r="J268" s="2"/>
      <c r="K268" s="2"/>
      <c r="L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68" t="s">
        <v>377</v>
      </c>
      <c r="B269" s="92" t="s">
        <v>119</v>
      </c>
      <c r="C269" s="24"/>
      <c r="D269" s="68">
        <v>1</v>
      </c>
      <c r="E269" s="41">
        <v>3.26</v>
      </c>
      <c r="F269" s="94">
        <f t="shared" si="87"/>
        <v>3.9119999999999995</v>
      </c>
      <c r="G269" s="102">
        <f t="shared" si="88"/>
        <v>3.9119999999999995</v>
      </c>
      <c r="H269" s="143">
        <f t="shared" si="89"/>
        <v>3.26</v>
      </c>
      <c r="I269" s="2"/>
      <c r="J269" s="2"/>
      <c r="K269" s="2"/>
      <c r="L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43" t="s">
        <v>332</v>
      </c>
      <c r="B270" s="92" t="s">
        <v>350</v>
      </c>
      <c r="C270" s="93"/>
      <c r="D270" s="68">
        <v>1</v>
      </c>
      <c r="E270" s="41">
        <v>6.78</v>
      </c>
      <c r="F270" s="94">
        <f t="shared" si="87"/>
        <v>8.1359999999999992</v>
      </c>
      <c r="G270" s="102">
        <f t="shared" si="88"/>
        <v>8.1359999999999992</v>
      </c>
      <c r="H270" s="143">
        <f t="shared" si="89"/>
        <v>6.78</v>
      </c>
      <c r="I270" s="2"/>
      <c r="J270" s="2"/>
      <c r="K270" s="2"/>
      <c r="L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68" t="s">
        <v>351</v>
      </c>
      <c r="B271" s="92" t="s">
        <v>116</v>
      </c>
      <c r="C271" s="93"/>
      <c r="D271" s="68">
        <v>0.12</v>
      </c>
      <c r="E271" s="41">
        <v>23</v>
      </c>
      <c r="F271" s="94">
        <f t="shared" si="87"/>
        <v>27.599999999999998</v>
      </c>
      <c r="G271" s="102">
        <f t="shared" si="88"/>
        <v>3.3119999999999998</v>
      </c>
      <c r="H271" s="143">
        <f t="shared" si="89"/>
        <v>2.76</v>
      </c>
      <c r="I271" s="2"/>
      <c r="J271" s="2"/>
      <c r="K271" s="2"/>
      <c r="L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42" t="s">
        <v>96</v>
      </c>
      <c r="B272" s="92"/>
      <c r="C272" s="93"/>
      <c r="D272" s="68"/>
      <c r="E272" s="41"/>
      <c r="F272" s="94"/>
      <c r="G272" s="99">
        <f t="shared" ref="G272:H272" si="90">G268+G269+G270+G271</f>
        <v>16.32</v>
      </c>
      <c r="H272" s="145">
        <f t="shared" si="90"/>
        <v>13.6</v>
      </c>
      <c r="I272" s="2"/>
      <c r="J272" s="2"/>
      <c r="K272" s="2"/>
      <c r="L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43"/>
      <c r="B273" s="92"/>
      <c r="C273" s="93"/>
      <c r="D273" s="68"/>
      <c r="E273" s="41"/>
      <c r="F273" s="94"/>
      <c r="G273" s="102"/>
      <c r="H273" s="146"/>
      <c r="I273" s="2"/>
      <c r="J273" s="2"/>
      <c r="K273" s="2"/>
      <c r="L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42" t="s">
        <v>380</v>
      </c>
      <c r="B274" s="92"/>
      <c r="C274" s="24"/>
      <c r="D274" s="68"/>
      <c r="E274" s="41"/>
      <c r="F274" s="94"/>
      <c r="G274" s="102"/>
      <c r="H274" s="146"/>
      <c r="I274" s="2"/>
      <c r="J274" s="2"/>
      <c r="K274" s="2"/>
      <c r="L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43" t="s">
        <v>372</v>
      </c>
      <c r="B275" s="92" t="s">
        <v>116</v>
      </c>
      <c r="C275" s="93"/>
      <c r="D275" s="68">
        <v>0.02</v>
      </c>
      <c r="E275" s="41">
        <v>10</v>
      </c>
      <c r="F275" s="94">
        <f t="shared" ref="F275:F278" si="91">E275*1.2</f>
        <v>12</v>
      </c>
      <c r="G275" s="102">
        <f t="shared" ref="G275:G278" si="92">D275*F275</f>
        <v>0.24</v>
      </c>
      <c r="H275" s="143">
        <f t="shared" ref="H275:H278" si="93">D275*E275</f>
        <v>0.2</v>
      </c>
      <c r="I275" s="2"/>
      <c r="J275" s="2"/>
      <c r="K275" s="2"/>
      <c r="L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43" t="s">
        <v>332</v>
      </c>
      <c r="B276" s="92" t="s">
        <v>89</v>
      </c>
      <c r="C276" s="93"/>
      <c r="D276" s="68">
        <v>1</v>
      </c>
      <c r="E276" s="41">
        <v>6.78</v>
      </c>
      <c r="F276" s="94">
        <f t="shared" si="91"/>
        <v>8.1359999999999992</v>
      </c>
      <c r="G276" s="102">
        <f t="shared" si="92"/>
        <v>8.1359999999999992</v>
      </c>
      <c r="H276" s="143">
        <f t="shared" si="93"/>
        <v>6.78</v>
      </c>
      <c r="I276" s="2"/>
      <c r="J276" s="2"/>
      <c r="K276" s="2"/>
      <c r="L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43" t="s">
        <v>375</v>
      </c>
      <c r="B277" s="92" t="s">
        <v>116</v>
      </c>
      <c r="C277" s="93"/>
      <c r="D277" s="68">
        <v>0.12</v>
      </c>
      <c r="E277" s="41">
        <v>23</v>
      </c>
      <c r="F277" s="94">
        <f t="shared" si="91"/>
        <v>27.599999999999998</v>
      </c>
      <c r="G277" s="102">
        <f t="shared" si="92"/>
        <v>3.3119999999999998</v>
      </c>
      <c r="H277" s="143">
        <f t="shared" si="93"/>
        <v>2.76</v>
      </c>
      <c r="I277" s="2"/>
      <c r="J277" s="2"/>
      <c r="K277" s="2"/>
      <c r="L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43" t="s">
        <v>381</v>
      </c>
      <c r="B278" s="92" t="s">
        <v>119</v>
      </c>
      <c r="C278" s="93"/>
      <c r="D278" s="68">
        <v>1</v>
      </c>
      <c r="E278" s="41">
        <v>2.7</v>
      </c>
      <c r="F278" s="94">
        <f t="shared" si="91"/>
        <v>3.24</v>
      </c>
      <c r="G278" s="102">
        <f t="shared" si="92"/>
        <v>3.24</v>
      </c>
      <c r="H278" s="143">
        <f t="shared" si="93"/>
        <v>2.7</v>
      </c>
      <c r="I278" s="2"/>
      <c r="J278" s="2"/>
      <c r="K278" s="2"/>
      <c r="L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42" t="s">
        <v>96</v>
      </c>
      <c r="B279" s="92"/>
      <c r="C279" s="93"/>
      <c r="D279" s="68"/>
      <c r="E279" s="41"/>
      <c r="F279" s="94"/>
      <c r="G279" s="99">
        <f t="shared" ref="G279:H279" si="94">G275+G276+G277+G278</f>
        <v>14.927999999999999</v>
      </c>
      <c r="H279" s="145">
        <f t="shared" si="94"/>
        <v>12.440000000000001</v>
      </c>
      <c r="I279" s="2"/>
      <c r="J279" s="2"/>
      <c r="K279" s="2"/>
      <c r="L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43"/>
      <c r="B280" s="92"/>
      <c r="C280" s="93"/>
      <c r="D280" s="68"/>
      <c r="E280" s="41"/>
      <c r="F280" s="94"/>
      <c r="G280" s="102"/>
      <c r="H280" s="146"/>
      <c r="I280" s="2"/>
      <c r="J280" s="2"/>
      <c r="K280" s="2"/>
      <c r="L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42" t="s">
        <v>382</v>
      </c>
      <c r="B281" s="92"/>
      <c r="C281" s="24"/>
      <c r="D281" s="68"/>
      <c r="E281" s="41"/>
      <c r="F281" s="94"/>
      <c r="G281" s="102"/>
      <c r="H281" s="146"/>
      <c r="I281" s="2"/>
      <c r="J281" s="2"/>
      <c r="K281" s="2"/>
      <c r="L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43" t="s">
        <v>372</v>
      </c>
      <c r="B282" s="92" t="s">
        <v>116</v>
      </c>
      <c r="C282" s="93"/>
      <c r="D282" s="68">
        <v>0.02</v>
      </c>
      <c r="E282" s="41">
        <v>10</v>
      </c>
      <c r="F282" s="94">
        <f t="shared" ref="F282:F285" si="95">E282*1.2</f>
        <v>12</v>
      </c>
      <c r="G282" s="102">
        <f t="shared" ref="G282:G285" si="96">D282*F282</f>
        <v>0.24</v>
      </c>
      <c r="H282" s="143">
        <f t="shared" ref="H282:H285" si="97">D282*E282</f>
        <v>0.2</v>
      </c>
      <c r="I282" s="2"/>
      <c r="J282" s="2"/>
      <c r="K282" s="2"/>
      <c r="L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43" t="s">
        <v>332</v>
      </c>
      <c r="B283" s="92" t="s">
        <v>89</v>
      </c>
      <c r="C283" s="93"/>
      <c r="D283" s="68">
        <v>1</v>
      </c>
      <c r="E283" s="41">
        <v>6.78</v>
      </c>
      <c r="F283" s="94">
        <f t="shared" si="95"/>
        <v>8.1359999999999992</v>
      </c>
      <c r="G283" s="102">
        <f t="shared" si="96"/>
        <v>8.1359999999999992</v>
      </c>
      <c r="H283" s="143">
        <f t="shared" si="97"/>
        <v>6.78</v>
      </c>
      <c r="I283" s="2"/>
      <c r="J283" s="2"/>
      <c r="K283" s="2"/>
      <c r="L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43" t="s">
        <v>375</v>
      </c>
      <c r="B284" s="92" t="s">
        <v>116</v>
      </c>
      <c r="C284" s="93"/>
      <c r="D284" s="68">
        <v>0.12</v>
      </c>
      <c r="E284" s="41">
        <v>23</v>
      </c>
      <c r="F284" s="94">
        <f t="shared" si="95"/>
        <v>27.599999999999998</v>
      </c>
      <c r="G284" s="102">
        <f t="shared" si="96"/>
        <v>3.3119999999999998</v>
      </c>
      <c r="H284" s="143">
        <f t="shared" si="97"/>
        <v>2.76</v>
      </c>
      <c r="I284" s="2"/>
      <c r="J284" s="2"/>
      <c r="K284" s="2"/>
      <c r="L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43" t="s">
        <v>383</v>
      </c>
      <c r="B285" s="92" t="s">
        <v>119</v>
      </c>
      <c r="C285" s="93"/>
      <c r="D285" s="68">
        <v>1</v>
      </c>
      <c r="E285" s="41">
        <v>3.89</v>
      </c>
      <c r="F285" s="94">
        <f t="shared" si="95"/>
        <v>4.6680000000000001</v>
      </c>
      <c r="G285" s="102">
        <f t="shared" si="96"/>
        <v>4.6680000000000001</v>
      </c>
      <c r="H285" s="143">
        <f t="shared" si="97"/>
        <v>3.89</v>
      </c>
      <c r="I285" s="2"/>
      <c r="J285" s="2"/>
      <c r="K285" s="2"/>
      <c r="L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42" t="s">
        <v>96</v>
      </c>
      <c r="B286" s="92"/>
      <c r="C286" s="93"/>
      <c r="D286" s="68"/>
      <c r="E286" s="41"/>
      <c r="F286" s="94"/>
      <c r="G286" s="99">
        <f t="shared" ref="G286:H286" si="98">G282+G283+G284+G285</f>
        <v>16.355999999999998</v>
      </c>
      <c r="H286" s="145">
        <f t="shared" si="98"/>
        <v>13.63</v>
      </c>
      <c r="I286" s="2"/>
      <c r="J286" s="2"/>
      <c r="K286" s="2"/>
      <c r="L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43"/>
      <c r="B287" s="92"/>
      <c r="C287" s="43"/>
      <c r="D287" s="68"/>
      <c r="E287" s="41"/>
      <c r="F287" s="94"/>
      <c r="G287" s="102"/>
      <c r="H287" s="146"/>
      <c r="I287" s="2"/>
      <c r="J287" s="2"/>
      <c r="K287" s="2"/>
      <c r="L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42" t="s">
        <v>384</v>
      </c>
      <c r="B288" s="92"/>
      <c r="C288" s="24"/>
      <c r="D288" s="68"/>
      <c r="E288" s="41"/>
      <c r="F288" s="94"/>
      <c r="G288" s="102"/>
      <c r="H288" s="146"/>
      <c r="I288" s="2"/>
      <c r="J288" s="2"/>
      <c r="K288" s="2"/>
      <c r="L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43" t="s">
        <v>372</v>
      </c>
      <c r="B289" s="92" t="s">
        <v>116</v>
      </c>
      <c r="C289" s="93"/>
      <c r="D289" s="68">
        <v>0.02</v>
      </c>
      <c r="E289" s="41">
        <v>10</v>
      </c>
      <c r="F289" s="94">
        <f t="shared" ref="F289:F292" si="99">E289*1.2</f>
        <v>12</v>
      </c>
      <c r="G289" s="102">
        <f t="shared" ref="G289:G292" si="100">D289*F289</f>
        <v>0.24</v>
      </c>
      <c r="H289" s="143">
        <f t="shared" ref="H289:H292" si="101">D289*E289</f>
        <v>0.2</v>
      </c>
      <c r="I289" s="2"/>
      <c r="J289" s="2"/>
      <c r="K289" s="2"/>
      <c r="L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43" t="s">
        <v>332</v>
      </c>
      <c r="B290" s="92" t="s">
        <v>89</v>
      </c>
      <c r="C290" s="93"/>
      <c r="D290" s="68">
        <v>1</v>
      </c>
      <c r="E290" s="41">
        <v>6.78</v>
      </c>
      <c r="F290" s="94">
        <f t="shared" si="99"/>
        <v>8.1359999999999992</v>
      </c>
      <c r="G290" s="102">
        <f t="shared" si="100"/>
        <v>8.1359999999999992</v>
      </c>
      <c r="H290" s="143">
        <f t="shared" si="101"/>
        <v>6.78</v>
      </c>
      <c r="I290" s="2"/>
      <c r="J290" s="2"/>
      <c r="K290" s="2"/>
      <c r="L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43" t="s">
        <v>375</v>
      </c>
      <c r="B291" s="92" t="s">
        <v>116</v>
      </c>
      <c r="C291" s="93"/>
      <c r="D291" s="68">
        <v>0.12</v>
      </c>
      <c r="E291" s="41">
        <v>23</v>
      </c>
      <c r="F291" s="94">
        <f t="shared" si="99"/>
        <v>27.599999999999998</v>
      </c>
      <c r="G291" s="102">
        <f t="shared" si="100"/>
        <v>3.3119999999999998</v>
      </c>
      <c r="H291" s="143">
        <f t="shared" si="101"/>
        <v>2.76</v>
      </c>
      <c r="I291" s="2"/>
      <c r="J291" s="2"/>
      <c r="K291" s="2"/>
      <c r="L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43" t="s">
        <v>385</v>
      </c>
      <c r="B292" s="92" t="s">
        <v>119</v>
      </c>
      <c r="C292" s="93"/>
      <c r="D292" s="68">
        <v>1</v>
      </c>
      <c r="E292" s="41">
        <v>2.21</v>
      </c>
      <c r="F292" s="94">
        <f t="shared" si="99"/>
        <v>2.6519999999999997</v>
      </c>
      <c r="G292" s="102">
        <f t="shared" si="100"/>
        <v>2.6519999999999997</v>
      </c>
      <c r="H292" s="143">
        <f t="shared" si="101"/>
        <v>2.21</v>
      </c>
      <c r="I292" s="2"/>
      <c r="J292" s="2"/>
      <c r="K292" s="2"/>
      <c r="L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42" t="s">
        <v>96</v>
      </c>
      <c r="B293" s="92"/>
      <c r="C293" s="93"/>
      <c r="D293" s="68"/>
      <c r="E293" s="41"/>
      <c r="F293" s="94"/>
      <c r="G293" s="99">
        <f t="shared" ref="G293:H293" si="102">G289+G290+G291+G292</f>
        <v>14.339999999999998</v>
      </c>
      <c r="H293" s="145">
        <f t="shared" si="102"/>
        <v>11.95</v>
      </c>
      <c r="I293" s="2"/>
      <c r="J293" s="2"/>
      <c r="K293" s="2"/>
      <c r="L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42"/>
      <c r="B294" s="92"/>
      <c r="C294" s="93"/>
      <c r="D294" s="68"/>
      <c r="E294" s="41"/>
      <c r="F294" s="94"/>
      <c r="G294" s="102"/>
      <c r="H294" s="145"/>
      <c r="I294" s="2"/>
      <c r="J294" s="2"/>
      <c r="K294" s="2"/>
      <c r="L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42" t="s">
        <v>386</v>
      </c>
      <c r="B295" s="92"/>
      <c r="C295" s="24"/>
      <c r="D295" s="68"/>
      <c r="E295" s="41"/>
      <c r="F295" s="94"/>
      <c r="G295" s="102"/>
      <c r="H295" s="146"/>
      <c r="I295" s="2"/>
      <c r="J295" s="2"/>
      <c r="K295" s="2"/>
      <c r="L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43" t="s">
        <v>372</v>
      </c>
      <c r="B296" s="92" t="s">
        <v>116</v>
      </c>
      <c r="C296" s="93"/>
      <c r="D296" s="68">
        <v>0.02</v>
      </c>
      <c r="E296" s="41">
        <v>10</v>
      </c>
      <c r="F296" s="94">
        <f t="shared" ref="F296:F299" si="103">E296*1.2</f>
        <v>12</v>
      </c>
      <c r="G296" s="102">
        <f t="shared" ref="G296:G299" si="104">D296*F296</f>
        <v>0.24</v>
      </c>
      <c r="H296" s="143">
        <f t="shared" ref="H296:H299" si="105">D296*E296</f>
        <v>0.2</v>
      </c>
      <c r="I296" s="2"/>
      <c r="J296" s="2"/>
      <c r="K296" s="2"/>
      <c r="L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43" t="s">
        <v>332</v>
      </c>
      <c r="B297" s="92" t="s">
        <v>89</v>
      </c>
      <c r="C297" s="93"/>
      <c r="D297" s="68">
        <v>1</v>
      </c>
      <c r="E297" s="41">
        <v>6.78</v>
      </c>
      <c r="F297" s="94">
        <f t="shared" si="103"/>
        <v>8.1359999999999992</v>
      </c>
      <c r="G297" s="102">
        <f t="shared" si="104"/>
        <v>8.1359999999999992</v>
      </c>
      <c r="H297" s="143">
        <f t="shared" si="105"/>
        <v>6.78</v>
      </c>
      <c r="I297" s="2"/>
      <c r="J297" s="2"/>
      <c r="K297" s="2"/>
      <c r="L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43" t="s">
        <v>387</v>
      </c>
      <c r="B298" s="92" t="s">
        <v>119</v>
      </c>
      <c r="C298" s="93"/>
      <c r="D298" s="68">
        <v>1</v>
      </c>
      <c r="E298" s="41">
        <v>2.2599999999999998</v>
      </c>
      <c r="F298" s="94">
        <f t="shared" si="103"/>
        <v>2.7119999999999997</v>
      </c>
      <c r="G298" s="102">
        <f t="shared" si="104"/>
        <v>2.7119999999999997</v>
      </c>
      <c r="H298" s="143">
        <f t="shared" si="105"/>
        <v>2.2599999999999998</v>
      </c>
      <c r="I298" s="2"/>
      <c r="J298" s="2"/>
      <c r="K298" s="2"/>
      <c r="L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43" t="s">
        <v>375</v>
      </c>
      <c r="B299" s="92" t="s">
        <v>116</v>
      </c>
      <c r="C299" s="93"/>
      <c r="D299" s="68">
        <v>0.12</v>
      </c>
      <c r="E299" s="41">
        <v>23</v>
      </c>
      <c r="F299" s="94">
        <f t="shared" si="103"/>
        <v>27.599999999999998</v>
      </c>
      <c r="G299" s="102">
        <f t="shared" si="104"/>
        <v>3.3119999999999998</v>
      </c>
      <c r="H299" s="143">
        <f t="shared" si="105"/>
        <v>2.76</v>
      </c>
      <c r="I299" s="2"/>
      <c r="J299" s="2"/>
      <c r="K299" s="2"/>
      <c r="L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42" t="s">
        <v>96</v>
      </c>
      <c r="B300" s="92"/>
      <c r="C300" s="43"/>
      <c r="D300" s="68"/>
      <c r="E300" s="41"/>
      <c r="F300" s="94"/>
      <c r="G300" s="99">
        <f t="shared" ref="G300:H300" si="106">G296+G297+G298+G299</f>
        <v>14.399999999999999</v>
      </c>
      <c r="H300" s="145">
        <f t="shared" si="106"/>
        <v>12</v>
      </c>
      <c r="I300" s="2"/>
      <c r="J300" s="2"/>
      <c r="K300" s="2"/>
      <c r="L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43"/>
      <c r="B301" s="92"/>
      <c r="C301" s="93"/>
      <c r="D301" s="68"/>
      <c r="E301" s="41"/>
      <c r="F301" s="94"/>
      <c r="G301" s="102"/>
      <c r="H301" s="146"/>
      <c r="I301" s="2"/>
      <c r="J301" s="2"/>
      <c r="K301" s="2"/>
      <c r="L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42" t="s">
        <v>388</v>
      </c>
      <c r="B302" s="92"/>
      <c r="C302" s="24"/>
      <c r="D302" s="68"/>
      <c r="E302" s="41"/>
      <c r="F302" s="94"/>
      <c r="G302" s="102"/>
      <c r="H302" s="146"/>
      <c r="I302" s="2"/>
      <c r="J302" s="2"/>
      <c r="K302" s="2"/>
      <c r="L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43" t="s">
        <v>372</v>
      </c>
      <c r="B303" s="92" t="s">
        <v>116</v>
      </c>
      <c r="C303" s="93"/>
      <c r="D303" s="68">
        <v>0.02</v>
      </c>
      <c r="E303" s="41">
        <v>10</v>
      </c>
      <c r="F303" s="94">
        <f t="shared" ref="F303:F307" si="107">E303*1.2</f>
        <v>12</v>
      </c>
      <c r="G303" s="102">
        <f t="shared" ref="G303:G307" si="108">D303*F303</f>
        <v>0.24</v>
      </c>
      <c r="H303" s="143">
        <f t="shared" ref="H303:H307" si="109">D303*E303</f>
        <v>0.2</v>
      </c>
      <c r="I303" s="2"/>
      <c r="J303" s="2"/>
      <c r="K303" s="2"/>
      <c r="L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43" t="s">
        <v>332</v>
      </c>
      <c r="B304" s="92" t="s">
        <v>89</v>
      </c>
      <c r="C304" s="93"/>
      <c r="D304" s="68">
        <v>1</v>
      </c>
      <c r="E304" s="41">
        <v>6.78</v>
      </c>
      <c r="F304" s="94">
        <f t="shared" si="107"/>
        <v>8.1359999999999992</v>
      </c>
      <c r="G304" s="102">
        <f t="shared" si="108"/>
        <v>8.1359999999999992</v>
      </c>
      <c r="H304" s="143">
        <f t="shared" si="109"/>
        <v>6.78</v>
      </c>
      <c r="I304" s="2"/>
      <c r="J304" s="2"/>
      <c r="K304" s="2"/>
      <c r="L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43" t="s">
        <v>375</v>
      </c>
      <c r="B305" s="92" t="s">
        <v>116</v>
      </c>
      <c r="C305" s="93"/>
      <c r="D305" s="68">
        <v>0.12</v>
      </c>
      <c r="E305" s="41">
        <v>23</v>
      </c>
      <c r="F305" s="94">
        <f t="shared" si="107"/>
        <v>27.599999999999998</v>
      </c>
      <c r="G305" s="102">
        <f t="shared" si="108"/>
        <v>3.3119999999999998</v>
      </c>
      <c r="H305" s="143">
        <f t="shared" si="109"/>
        <v>2.76</v>
      </c>
      <c r="I305" s="2"/>
      <c r="J305" s="2"/>
      <c r="K305" s="2"/>
      <c r="L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43" t="s">
        <v>389</v>
      </c>
      <c r="B306" s="92" t="s">
        <v>146</v>
      </c>
      <c r="C306" s="93"/>
      <c r="D306" s="68">
        <v>0.04</v>
      </c>
      <c r="E306" s="41">
        <v>68.900000000000006</v>
      </c>
      <c r="F306" s="94">
        <f t="shared" si="107"/>
        <v>82.68</v>
      </c>
      <c r="G306" s="102">
        <f t="shared" si="108"/>
        <v>3.3072000000000004</v>
      </c>
      <c r="H306" s="143">
        <f t="shared" si="109"/>
        <v>2.7560000000000002</v>
      </c>
      <c r="I306" s="2"/>
      <c r="J306" s="2"/>
      <c r="K306" s="2"/>
      <c r="L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43" t="s">
        <v>390</v>
      </c>
      <c r="B307" s="92" t="s">
        <v>391</v>
      </c>
      <c r="C307" s="93"/>
      <c r="D307" s="68">
        <v>1</v>
      </c>
      <c r="E307" s="41">
        <v>1.44</v>
      </c>
      <c r="F307" s="94">
        <f t="shared" si="107"/>
        <v>1.728</v>
      </c>
      <c r="G307" s="102">
        <f t="shared" si="108"/>
        <v>1.728</v>
      </c>
      <c r="H307" s="143">
        <f t="shared" si="109"/>
        <v>1.44</v>
      </c>
      <c r="I307" s="2"/>
      <c r="J307" s="2"/>
      <c r="K307" s="2"/>
      <c r="L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42" t="s">
        <v>96</v>
      </c>
      <c r="B308" s="92"/>
      <c r="C308" s="93"/>
      <c r="D308" s="68"/>
      <c r="E308" s="41"/>
      <c r="F308" s="94"/>
      <c r="G308" s="99">
        <f t="shared" ref="G308:H308" si="110">G303+G304+G305+G306+G307</f>
        <v>16.723199999999999</v>
      </c>
      <c r="H308" s="145">
        <f t="shared" si="110"/>
        <v>13.936</v>
      </c>
      <c r="I308" s="2"/>
      <c r="J308" s="2"/>
      <c r="K308" s="2"/>
      <c r="L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43"/>
      <c r="B309" s="92"/>
      <c r="C309" s="93"/>
      <c r="D309" s="68"/>
      <c r="E309" s="41"/>
      <c r="F309" s="94"/>
      <c r="G309" s="102"/>
      <c r="H309" s="146"/>
      <c r="I309" s="2"/>
      <c r="J309" s="2"/>
      <c r="K309" s="2"/>
      <c r="L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42" t="s">
        <v>392</v>
      </c>
      <c r="B310" s="92"/>
      <c r="C310" s="24"/>
      <c r="D310" s="68"/>
      <c r="E310" s="41"/>
      <c r="F310" s="94"/>
      <c r="G310" s="102"/>
      <c r="H310" s="146"/>
      <c r="I310" s="2"/>
      <c r="J310" s="2"/>
      <c r="K310" s="2"/>
      <c r="L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43" t="s">
        <v>372</v>
      </c>
      <c r="B311" s="92" t="s">
        <v>116</v>
      </c>
      <c r="C311" s="93"/>
      <c r="D311" s="68">
        <v>0.02</v>
      </c>
      <c r="E311" s="41">
        <v>10</v>
      </c>
      <c r="F311" s="94">
        <f t="shared" ref="F311:F314" si="111">E311*1.2</f>
        <v>12</v>
      </c>
      <c r="G311" s="102">
        <f t="shared" ref="G311:G314" si="112">D311*F311</f>
        <v>0.24</v>
      </c>
      <c r="H311" s="143">
        <f t="shared" ref="H311:H314" si="113">D311*E311</f>
        <v>0.2</v>
      </c>
      <c r="I311" s="2"/>
      <c r="J311" s="2"/>
      <c r="K311" s="2"/>
      <c r="L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43" t="s">
        <v>332</v>
      </c>
      <c r="B312" s="92" t="s">
        <v>89</v>
      </c>
      <c r="C312" s="93"/>
      <c r="D312" s="68">
        <v>1</v>
      </c>
      <c r="E312" s="41">
        <v>6.78</v>
      </c>
      <c r="F312" s="94">
        <f t="shared" si="111"/>
        <v>8.1359999999999992</v>
      </c>
      <c r="G312" s="102">
        <f t="shared" si="112"/>
        <v>8.1359999999999992</v>
      </c>
      <c r="H312" s="143">
        <f t="shared" si="113"/>
        <v>6.78</v>
      </c>
      <c r="I312" s="2"/>
      <c r="J312" s="2"/>
      <c r="K312" s="2"/>
      <c r="L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43" t="s">
        <v>375</v>
      </c>
      <c r="B313" s="92" t="s">
        <v>116</v>
      </c>
      <c r="C313" s="93"/>
      <c r="D313" s="68">
        <v>0.12</v>
      </c>
      <c r="E313" s="41">
        <v>23</v>
      </c>
      <c r="F313" s="94">
        <f t="shared" si="111"/>
        <v>27.599999999999998</v>
      </c>
      <c r="G313" s="102">
        <f t="shared" si="112"/>
        <v>3.3119999999999998</v>
      </c>
      <c r="H313" s="143">
        <f t="shared" si="113"/>
        <v>2.76</v>
      </c>
      <c r="I313" s="2"/>
      <c r="J313" s="2"/>
      <c r="K313" s="2"/>
      <c r="L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43" t="s">
        <v>393</v>
      </c>
      <c r="B314" s="92" t="s">
        <v>116</v>
      </c>
      <c r="C314" s="93"/>
      <c r="D314" s="68">
        <v>0.02</v>
      </c>
      <c r="E314" s="41">
        <v>0.96</v>
      </c>
      <c r="F314" s="94">
        <f t="shared" si="111"/>
        <v>1.1519999999999999</v>
      </c>
      <c r="G314" s="102">
        <f t="shared" si="112"/>
        <v>2.3039999999999998E-2</v>
      </c>
      <c r="H314" s="143">
        <f t="shared" si="113"/>
        <v>1.9199999999999998E-2</v>
      </c>
      <c r="I314" s="2"/>
      <c r="J314" s="2"/>
      <c r="K314" s="2"/>
      <c r="L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42" t="s">
        <v>96</v>
      </c>
      <c r="B315" s="92"/>
      <c r="C315" s="93"/>
      <c r="D315" s="68"/>
      <c r="E315" s="41"/>
      <c r="F315" s="94"/>
      <c r="G315" s="99">
        <f t="shared" ref="G315:H315" si="114">G311+G312+G313+G314</f>
        <v>11.711039999999999</v>
      </c>
      <c r="H315" s="145">
        <f t="shared" si="114"/>
        <v>9.7591999999999999</v>
      </c>
      <c r="I315" s="2"/>
      <c r="J315" s="2"/>
      <c r="K315" s="2"/>
      <c r="L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43"/>
      <c r="B316" s="92"/>
      <c r="C316" s="93"/>
      <c r="D316" s="68"/>
      <c r="E316" s="41"/>
      <c r="F316" s="94"/>
      <c r="G316" s="102"/>
      <c r="H316" s="146"/>
      <c r="I316" s="2"/>
      <c r="J316" s="2"/>
      <c r="K316" s="2"/>
      <c r="L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42" t="s">
        <v>394</v>
      </c>
      <c r="B317" s="92"/>
      <c r="C317" s="24"/>
      <c r="D317" s="68"/>
      <c r="E317" s="41"/>
      <c r="F317" s="94"/>
      <c r="G317" s="102"/>
      <c r="H317" s="146"/>
      <c r="I317" s="2"/>
      <c r="J317" s="2"/>
      <c r="K317" s="2"/>
      <c r="L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43" t="s">
        <v>372</v>
      </c>
      <c r="B318" s="92" t="s">
        <v>116</v>
      </c>
      <c r="C318" s="93"/>
      <c r="D318" s="68">
        <v>0.02</v>
      </c>
      <c r="E318" s="41">
        <v>10</v>
      </c>
      <c r="F318" s="94">
        <f t="shared" ref="F318:F321" si="115">E318*1.2</f>
        <v>12</v>
      </c>
      <c r="G318" s="102">
        <f t="shared" ref="G318:G321" si="116">D318*F318</f>
        <v>0.24</v>
      </c>
      <c r="H318" s="143">
        <f t="shared" ref="H318:H321" si="117">D318*E318</f>
        <v>0.2</v>
      </c>
      <c r="I318" s="2"/>
      <c r="J318" s="2"/>
      <c r="K318" s="2"/>
      <c r="L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43" t="s">
        <v>332</v>
      </c>
      <c r="B319" s="92" t="s">
        <v>89</v>
      </c>
      <c r="C319" s="93"/>
      <c r="D319" s="68">
        <v>1</v>
      </c>
      <c r="E319" s="41">
        <v>6.78</v>
      </c>
      <c r="F319" s="94">
        <f t="shared" si="115"/>
        <v>8.1359999999999992</v>
      </c>
      <c r="G319" s="102">
        <f t="shared" si="116"/>
        <v>8.1359999999999992</v>
      </c>
      <c r="H319" s="143">
        <f t="shared" si="117"/>
        <v>6.78</v>
      </c>
      <c r="I319" s="2"/>
      <c r="J319" s="2"/>
      <c r="K319" s="2"/>
      <c r="L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43" t="s">
        <v>375</v>
      </c>
      <c r="B320" s="92" t="s">
        <v>116</v>
      </c>
      <c r="C320" s="93"/>
      <c r="D320" s="68">
        <v>0.12</v>
      </c>
      <c r="E320" s="41">
        <v>23</v>
      </c>
      <c r="F320" s="94">
        <f t="shared" si="115"/>
        <v>27.599999999999998</v>
      </c>
      <c r="G320" s="102">
        <f t="shared" si="116"/>
        <v>3.3119999999999998</v>
      </c>
      <c r="H320" s="143">
        <f t="shared" si="117"/>
        <v>2.76</v>
      </c>
      <c r="I320" s="2"/>
      <c r="J320" s="2"/>
      <c r="K320" s="2"/>
      <c r="L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43" t="s">
        <v>395</v>
      </c>
      <c r="B321" s="92" t="s">
        <v>374</v>
      </c>
      <c r="C321" s="93"/>
      <c r="D321" s="68">
        <v>1</v>
      </c>
      <c r="E321" s="41">
        <v>7.36</v>
      </c>
      <c r="F321" s="94">
        <f t="shared" si="115"/>
        <v>8.8320000000000007</v>
      </c>
      <c r="G321" s="102">
        <f t="shared" si="116"/>
        <v>8.8320000000000007</v>
      </c>
      <c r="H321" s="143">
        <f t="shared" si="117"/>
        <v>7.36</v>
      </c>
      <c r="I321" s="2"/>
      <c r="J321" s="2"/>
      <c r="K321" s="2"/>
      <c r="L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42" t="s">
        <v>96</v>
      </c>
      <c r="B322" s="92"/>
      <c r="C322" s="93"/>
      <c r="D322" s="68"/>
      <c r="E322" s="41"/>
      <c r="F322" s="94"/>
      <c r="G322" s="99">
        <f t="shared" ref="G322:H322" si="118">G318+G319+G320+G321</f>
        <v>20.52</v>
      </c>
      <c r="H322" s="145">
        <f t="shared" si="118"/>
        <v>17.100000000000001</v>
      </c>
      <c r="I322" s="2"/>
      <c r="J322" s="2"/>
      <c r="K322" s="2"/>
      <c r="L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42"/>
      <c r="B323" s="92"/>
      <c r="C323" s="93"/>
      <c r="D323" s="68"/>
      <c r="E323" s="41"/>
      <c r="F323" s="94"/>
      <c r="G323" s="102"/>
      <c r="H323" s="169"/>
      <c r="I323" s="2"/>
      <c r="J323" s="2"/>
      <c r="K323" s="2"/>
      <c r="L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42" t="s">
        <v>396</v>
      </c>
      <c r="B324" s="92"/>
      <c r="C324" s="24"/>
      <c r="D324" s="68"/>
      <c r="E324" s="41"/>
      <c r="F324" s="94"/>
      <c r="G324" s="102"/>
      <c r="H324" s="146"/>
      <c r="I324" s="2"/>
      <c r="J324" s="2"/>
      <c r="K324" s="2"/>
      <c r="L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43" t="s">
        <v>372</v>
      </c>
      <c r="B325" s="92" t="s">
        <v>116</v>
      </c>
      <c r="C325" s="93"/>
      <c r="D325" s="68">
        <v>0.02</v>
      </c>
      <c r="E325" s="41">
        <v>10</v>
      </c>
      <c r="F325" s="94">
        <f t="shared" ref="F325:F328" si="119">E325*1.2</f>
        <v>12</v>
      </c>
      <c r="G325" s="102">
        <f t="shared" ref="G325:G328" si="120">D325*F325</f>
        <v>0.24</v>
      </c>
      <c r="H325" s="143">
        <f t="shared" ref="H325:H328" si="121">D325*E325</f>
        <v>0.2</v>
      </c>
      <c r="I325" s="2"/>
      <c r="J325" s="2"/>
      <c r="K325" s="2"/>
      <c r="L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43" t="s">
        <v>397</v>
      </c>
      <c r="B326" s="92" t="s">
        <v>374</v>
      </c>
      <c r="C326" s="93"/>
      <c r="D326" s="68">
        <v>1</v>
      </c>
      <c r="E326" s="41">
        <v>1.35</v>
      </c>
      <c r="F326" s="94">
        <f t="shared" si="119"/>
        <v>1.62</v>
      </c>
      <c r="G326" s="102">
        <f t="shared" si="120"/>
        <v>1.62</v>
      </c>
      <c r="H326" s="143">
        <f t="shared" si="121"/>
        <v>1.35</v>
      </c>
      <c r="I326" s="2"/>
      <c r="J326" s="2"/>
      <c r="K326" s="2"/>
      <c r="L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43" t="s">
        <v>332</v>
      </c>
      <c r="B327" s="92" t="s">
        <v>89</v>
      </c>
      <c r="C327" s="93"/>
      <c r="D327" s="68">
        <v>1</v>
      </c>
      <c r="E327" s="41">
        <v>6.78</v>
      </c>
      <c r="F327" s="94">
        <f t="shared" si="119"/>
        <v>8.1359999999999992</v>
      </c>
      <c r="G327" s="102">
        <f t="shared" si="120"/>
        <v>8.1359999999999992</v>
      </c>
      <c r="H327" s="143">
        <f t="shared" si="121"/>
        <v>6.78</v>
      </c>
      <c r="I327" s="2"/>
      <c r="J327" s="2"/>
      <c r="K327" s="2"/>
      <c r="L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43" t="s">
        <v>375</v>
      </c>
      <c r="B328" s="92" t="s">
        <v>116</v>
      </c>
      <c r="C328" s="93"/>
      <c r="D328" s="68">
        <v>0.12</v>
      </c>
      <c r="E328" s="41">
        <v>23</v>
      </c>
      <c r="F328" s="94">
        <f t="shared" si="119"/>
        <v>27.599999999999998</v>
      </c>
      <c r="G328" s="102">
        <f t="shared" si="120"/>
        <v>3.3119999999999998</v>
      </c>
      <c r="H328" s="143">
        <f t="shared" si="121"/>
        <v>2.76</v>
      </c>
      <c r="I328" s="2"/>
      <c r="J328" s="2"/>
      <c r="K328" s="2"/>
      <c r="L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42" t="s">
        <v>96</v>
      </c>
      <c r="B329" s="92"/>
      <c r="C329" s="93"/>
      <c r="D329" s="68"/>
      <c r="E329" s="41"/>
      <c r="F329" s="94"/>
      <c r="G329" s="99">
        <f t="shared" ref="G329:H329" si="122">G325+G326+G327+G328</f>
        <v>13.307999999999998</v>
      </c>
      <c r="H329" s="145">
        <f t="shared" si="122"/>
        <v>11.09</v>
      </c>
      <c r="I329" s="2"/>
      <c r="J329" s="2"/>
      <c r="K329" s="2"/>
      <c r="L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42"/>
      <c r="B330" s="92"/>
      <c r="C330" s="93"/>
      <c r="D330" s="68"/>
      <c r="E330" s="41"/>
      <c r="F330" s="94"/>
      <c r="G330" s="102"/>
      <c r="H330" s="145"/>
      <c r="I330" s="2"/>
      <c r="J330" s="2"/>
      <c r="K330" s="2"/>
      <c r="L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42" t="s">
        <v>398</v>
      </c>
      <c r="B331" s="92"/>
      <c r="C331" s="93"/>
      <c r="D331" s="68"/>
      <c r="E331" s="41"/>
      <c r="F331" s="94"/>
      <c r="G331" s="102"/>
      <c r="H331" s="145"/>
      <c r="I331" s="2"/>
      <c r="J331" s="2"/>
      <c r="K331" s="2"/>
      <c r="L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43" t="s">
        <v>399</v>
      </c>
      <c r="B332" s="92" t="s">
        <v>119</v>
      </c>
      <c r="C332" s="93"/>
      <c r="D332" s="68">
        <v>1</v>
      </c>
      <c r="E332" s="94">
        <v>1.79</v>
      </c>
      <c r="F332" s="94">
        <f t="shared" ref="F332:F335" si="123">E332*1.2</f>
        <v>2.1480000000000001</v>
      </c>
      <c r="G332" s="102">
        <f t="shared" ref="G332:G335" si="124">D332*F332</f>
        <v>2.1480000000000001</v>
      </c>
      <c r="H332" s="143">
        <f t="shared" ref="H332:H335" si="125">D332*E332</f>
        <v>1.79</v>
      </c>
      <c r="I332" s="2"/>
      <c r="J332" s="2"/>
      <c r="K332" s="2"/>
      <c r="L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43" t="s">
        <v>375</v>
      </c>
      <c r="B333" s="92" t="s">
        <v>116</v>
      </c>
      <c r="C333" s="93"/>
      <c r="D333" s="68">
        <v>0.12</v>
      </c>
      <c r="E333" s="94">
        <v>23</v>
      </c>
      <c r="F333" s="94">
        <f t="shared" si="123"/>
        <v>27.599999999999998</v>
      </c>
      <c r="G333" s="102">
        <f t="shared" si="124"/>
        <v>3.3119999999999998</v>
      </c>
      <c r="H333" s="143">
        <f t="shared" si="125"/>
        <v>2.76</v>
      </c>
      <c r="I333" s="2"/>
      <c r="J333" s="2"/>
      <c r="K333" s="2"/>
      <c r="L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43" t="s">
        <v>400</v>
      </c>
      <c r="B334" s="92" t="s">
        <v>116</v>
      </c>
      <c r="C334" s="93"/>
      <c r="D334" s="68">
        <v>0.02</v>
      </c>
      <c r="E334" s="94">
        <v>10</v>
      </c>
      <c r="F334" s="94">
        <f t="shared" si="123"/>
        <v>12</v>
      </c>
      <c r="G334" s="102">
        <f t="shared" si="124"/>
        <v>0.24</v>
      </c>
      <c r="H334" s="143">
        <f t="shared" si="125"/>
        <v>0.2</v>
      </c>
      <c r="I334" s="2"/>
      <c r="J334" s="2"/>
      <c r="K334" s="2"/>
      <c r="L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43" t="s">
        <v>401</v>
      </c>
      <c r="B335" s="92" t="s">
        <v>89</v>
      </c>
      <c r="C335" s="93"/>
      <c r="D335" s="68">
        <v>1</v>
      </c>
      <c r="E335" s="94">
        <v>6.78</v>
      </c>
      <c r="F335" s="94">
        <f t="shared" si="123"/>
        <v>8.1359999999999992</v>
      </c>
      <c r="G335" s="102">
        <f t="shared" si="124"/>
        <v>8.1359999999999992</v>
      </c>
      <c r="H335" s="143">
        <f t="shared" si="125"/>
        <v>6.78</v>
      </c>
      <c r="I335" s="2"/>
      <c r="J335" s="2"/>
      <c r="K335" s="2"/>
      <c r="L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42" t="s">
        <v>96</v>
      </c>
      <c r="B336" s="92"/>
      <c r="C336" s="93"/>
      <c r="D336" s="68"/>
      <c r="E336" s="41"/>
      <c r="F336" s="94"/>
      <c r="G336" s="99">
        <f t="shared" ref="G336:H336" si="126">G332+G333+G334+G335</f>
        <v>13.835999999999999</v>
      </c>
      <c r="H336" s="145">
        <f t="shared" si="126"/>
        <v>11.530000000000001</v>
      </c>
      <c r="I336" s="2"/>
      <c r="J336" s="2"/>
      <c r="K336" s="2"/>
      <c r="L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42"/>
      <c r="B337" s="92"/>
      <c r="C337" s="93"/>
      <c r="D337" s="68"/>
      <c r="E337" s="41"/>
      <c r="F337" s="94"/>
      <c r="G337" s="102"/>
      <c r="H337" s="145"/>
      <c r="I337" s="2"/>
      <c r="J337" s="2"/>
      <c r="K337" s="2"/>
      <c r="L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42" t="s">
        <v>402</v>
      </c>
      <c r="B338" s="92"/>
      <c r="C338" s="93"/>
      <c r="D338" s="68"/>
      <c r="E338" s="41"/>
      <c r="F338" s="94"/>
      <c r="G338" s="102"/>
      <c r="H338" s="145"/>
      <c r="I338" s="2"/>
      <c r="J338" s="2"/>
      <c r="K338" s="2"/>
      <c r="L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43" t="s">
        <v>403</v>
      </c>
      <c r="B339" s="92" t="s">
        <v>119</v>
      </c>
      <c r="C339" s="93"/>
      <c r="D339" s="68">
        <v>1</v>
      </c>
      <c r="E339" s="94">
        <v>1.79</v>
      </c>
      <c r="F339" s="94">
        <f t="shared" ref="F339:F342" si="127">E339*1.2</f>
        <v>2.1480000000000001</v>
      </c>
      <c r="G339" s="102">
        <f t="shared" ref="G339:G342" si="128">D339*F339</f>
        <v>2.1480000000000001</v>
      </c>
      <c r="H339" s="143">
        <f t="shared" ref="H339:H342" si="129">D339*E339</f>
        <v>1.79</v>
      </c>
      <c r="I339" s="2"/>
      <c r="J339" s="2"/>
      <c r="K339" s="2"/>
      <c r="L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43" t="s">
        <v>375</v>
      </c>
      <c r="B340" s="92" t="s">
        <v>116</v>
      </c>
      <c r="C340" s="93"/>
      <c r="D340" s="68">
        <v>0.12</v>
      </c>
      <c r="E340" s="94">
        <v>23</v>
      </c>
      <c r="F340" s="94">
        <f t="shared" si="127"/>
        <v>27.599999999999998</v>
      </c>
      <c r="G340" s="102">
        <f t="shared" si="128"/>
        <v>3.3119999999999998</v>
      </c>
      <c r="H340" s="143">
        <f t="shared" si="129"/>
        <v>2.76</v>
      </c>
      <c r="I340" s="2"/>
      <c r="J340" s="2"/>
      <c r="K340" s="2"/>
      <c r="L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43" t="s">
        <v>400</v>
      </c>
      <c r="B341" s="92" t="s">
        <v>116</v>
      </c>
      <c r="C341" s="93"/>
      <c r="D341" s="68">
        <v>0.02</v>
      </c>
      <c r="E341" s="94">
        <v>10</v>
      </c>
      <c r="F341" s="94">
        <f t="shared" si="127"/>
        <v>12</v>
      </c>
      <c r="G341" s="102">
        <f t="shared" si="128"/>
        <v>0.24</v>
      </c>
      <c r="H341" s="143">
        <f t="shared" si="129"/>
        <v>0.2</v>
      </c>
      <c r="I341" s="2"/>
      <c r="J341" s="2"/>
      <c r="K341" s="2"/>
      <c r="L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43" t="s">
        <v>401</v>
      </c>
      <c r="B342" s="92" t="s">
        <v>89</v>
      </c>
      <c r="C342" s="93"/>
      <c r="D342" s="68">
        <v>1</v>
      </c>
      <c r="E342" s="94">
        <v>6.78</v>
      </c>
      <c r="F342" s="94">
        <f t="shared" si="127"/>
        <v>8.1359999999999992</v>
      </c>
      <c r="G342" s="102">
        <f t="shared" si="128"/>
        <v>8.1359999999999992</v>
      </c>
      <c r="H342" s="143">
        <f t="shared" si="129"/>
        <v>6.78</v>
      </c>
      <c r="I342" s="2"/>
      <c r="J342" s="2"/>
      <c r="K342" s="2"/>
      <c r="L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42" t="s">
        <v>96</v>
      </c>
      <c r="B343" s="92"/>
      <c r="C343" s="93"/>
      <c r="D343" s="68"/>
      <c r="E343" s="94"/>
      <c r="F343" s="94"/>
      <c r="G343" s="99">
        <f t="shared" ref="G343:H343" si="130">G339+G340+G341+G342</f>
        <v>13.835999999999999</v>
      </c>
      <c r="H343" s="145">
        <f t="shared" si="130"/>
        <v>11.530000000000001</v>
      </c>
      <c r="I343" s="2"/>
      <c r="J343" s="2"/>
      <c r="K343" s="2"/>
      <c r="L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42"/>
      <c r="B344" s="92"/>
      <c r="C344" s="93"/>
      <c r="D344" s="68"/>
      <c r="E344" s="94"/>
      <c r="F344" s="94"/>
      <c r="G344" s="102"/>
      <c r="H344" s="145"/>
      <c r="I344" s="2"/>
      <c r="J344" s="2"/>
      <c r="K344" s="2"/>
      <c r="L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42" t="s">
        <v>404</v>
      </c>
      <c r="B345" s="92"/>
      <c r="C345" s="93"/>
      <c r="D345" s="68"/>
      <c r="E345" s="94"/>
      <c r="F345" s="94"/>
      <c r="G345" s="102"/>
      <c r="H345" s="145"/>
      <c r="I345" s="2"/>
      <c r="J345" s="2"/>
      <c r="K345" s="2"/>
      <c r="L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43" t="s">
        <v>405</v>
      </c>
      <c r="B346" s="92" t="s">
        <v>119</v>
      </c>
      <c r="C346" s="93"/>
      <c r="D346" s="68">
        <v>1</v>
      </c>
      <c r="E346" s="94">
        <v>1.66</v>
      </c>
      <c r="F346" s="94">
        <f t="shared" ref="F346:F349" si="131">E346*1.2</f>
        <v>1.9919999999999998</v>
      </c>
      <c r="G346" s="102">
        <f t="shared" ref="G346:G349" si="132">D346*F346</f>
        <v>1.9919999999999998</v>
      </c>
      <c r="H346" s="143">
        <f t="shared" ref="H346:H349" si="133">D346*E346</f>
        <v>1.66</v>
      </c>
      <c r="I346" s="2"/>
      <c r="J346" s="2"/>
      <c r="K346" s="2"/>
      <c r="L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43" t="s">
        <v>375</v>
      </c>
      <c r="B347" s="92" t="s">
        <v>116</v>
      </c>
      <c r="C347" s="93"/>
      <c r="D347" s="68">
        <v>0.12</v>
      </c>
      <c r="E347" s="94">
        <v>23</v>
      </c>
      <c r="F347" s="94">
        <f t="shared" si="131"/>
        <v>27.599999999999998</v>
      </c>
      <c r="G347" s="102">
        <f t="shared" si="132"/>
        <v>3.3119999999999998</v>
      </c>
      <c r="H347" s="143">
        <f t="shared" si="133"/>
        <v>2.76</v>
      </c>
      <c r="I347" s="2"/>
      <c r="J347" s="2"/>
      <c r="K347" s="2"/>
      <c r="L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43" t="s">
        <v>400</v>
      </c>
      <c r="B348" s="92" t="s">
        <v>116</v>
      </c>
      <c r="C348" s="93"/>
      <c r="D348" s="68">
        <v>0.02</v>
      </c>
      <c r="E348" s="94">
        <v>10</v>
      </c>
      <c r="F348" s="94">
        <f t="shared" si="131"/>
        <v>12</v>
      </c>
      <c r="G348" s="102">
        <f t="shared" si="132"/>
        <v>0.24</v>
      </c>
      <c r="H348" s="143">
        <f t="shared" si="133"/>
        <v>0.2</v>
      </c>
      <c r="I348" s="2"/>
      <c r="J348" s="2"/>
      <c r="K348" s="2"/>
      <c r="L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43" t="s">
        <v>401</v>
      </c>
      <c r="B349" s="92" t="s">
        <v>89</v>
      </c>
      <c r="C349" s="93"/>
      <c r="D349" s="68">
        <v>1</v>
      </c>
      <c r="E349" s="94">
        <v>6.78</v>
      </c>
      <c r="F349" s="94">
        <f t="shared" si="131"/>
        <v>8.1359999999999992</v>
      </c>
      <c r="G349" s="102">
        <f t="shared" si="132"/>
        <v>8.1359999999999992</v>
      </c>
      <c r="H349" s="143">
        <f t="shared" si="133"/>
        <v>6.78</v>
      </c>
      <c r="I349" s="2"/>
      <c r="J349" s="2"/>
      <c r="K349" s="2"/>
      <c r="L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42" t="s">
        <v>96</v>
      </c>
      <c r="B350" s="92"/>
      <c r="C350" s="93"/>
      <c r="D350" s="68"/>
      <c r="E350" s="94"/>
      <c r="F350" s="94"/>
      <c r="G350" s="99">
        <f t="shared" ref="G350:H350" si="134">G346+G347+G348+G349</f>
        <v>13.68</v>
      </c>
      <c r="H350" s="145">
        <f t="shared" si="134"/>
        <v>11.4</v>
      </c>
      <c r="I350" s="2"/>
      <c r="J350" s="2"/>
      <c r="K350" s="2"/>
      <c r="L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42"/>
      <c r="B351" s="92"/>
      <c r="C351" s="93"/>
      <c r="D351" s="68"/>
      <c r="E351" s="94"/>
      <c r="F351" s="94"/>
      <c r="G351" s="102"/>
      <c r="H351" s="145"/>
      <c r="I351" s="2"/>
      <c r="J351" s="2"/>
      <c r="K351" s="2"/>
      <c r="L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42" t="s">
        <v>406</v>
      </c>
      <c r="B352" s="92"/>
      <c r="C352" s="93"/>
      <c r="D352" s="68"/>
      <c r="E352" s="41"/>
      <c r="F352" s="94"/>
      <c r="G352" s="102"/>
      <c r="H352" s="145"/>
      <c r="I352" s="2"/>
      <c r="J352" s="2"/>
      <c r="K352" s="2"/>
      <c r="L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68" t="s">
        <v>325</v>
      </c>
      <c r="B353" s="92" t="s">
        <v>116</v>
      </c>
      <c r="C353" s="93"/>
      <c r="D353" s="68">
        <v>0.04</v>
      </c>
      <c r="E353" s="41">
        <v>10</v>
      </c>
      <c r="F353" s="94">
        <f t="shared" ref="F353:F356" si="135">E353*1.2</f>
        <v>12</v>
      </c>
      <c r="G353" s="102">
        <f t="shared" ref="G353:G356" si="136">D353*F353</f>
        <v>0.48</v>
      </c>
      <c r="H353" s="143">
        <f t="shared" ref="H353:H356" si="137">D353*E353</f>
        <v>0.4</v>
      </c>
      <c r="I353" s="2"/>
      <c r="J353" s="2"/>
      <c r="K353" s="2"/>
      <c r="L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68" t="s">
        <v>407</v>
      </c>
      <c r="B354" s="92" t="s">
        <v>408</v>
      </c>
      <c r="C354" s="93"/>
      <c r="D354" s="68">
        <v>0.11</v>
      </c>
      <c r="E354" s="41">
        <v>187.01</v>
      </c>
      <c r="F354" s="94">
        <f t="shared" si="135"/>
        <v>224.41199999999998</v>
      </c>
      <c r="G354" s="102">
        <f t="shared" si="136"/>
        <v>24.685319999999997</v>
      </c>
      <c r="H354" s="143">
        <f t="shared" si="137"/>
        <v>20.571099999999998</v>
      </c>
      <c r="I354" s="2"/>
      <c r="J354" s="2"/>
      <c r="K354" s="2"/>
      <c r="L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68" t="s">
        <v>332</v>
      </c>
      <c r="B355" s="92" t="s">
        <v>350</v>
      </c>
      <c r="C355" s="93"/>
      <c r="D355" s="68">
        <v>1</v>
      </c>
      <c r="E355" s="41">
        <v>6.78</v>
      </c>
      <c r="F355" s="94">
        <f t="shared" si="135"/>
        <v>8.1359999999999992</v>
      </c>
      <c r="G355" s="102">
        <f t="shared" si="136"/>
        <v>8.1359999999999992</v>
      </c>
      <c r="H355" s="143">
        <f t="shared" si="137"/>
        <v>6.78</v>
      </c>
      <c r="I355" s="2"/>
      <c r="J355" s="2"/>
      <c r="K355" s="2"/>
      <c r="L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68" t="s">
        <v>115</v>
      </c>
      <c r="B356" s="92" t="s">
        <v>116</v>
      </c>
      <c r="C356" s="93"/>
      <c r="D356" s="68">
        <v>0.12</v>
      </c>
      <c r="E356" s="41">
        <v>23</v>
      </c>
      <c r="F356" s="94">
        <f t="shared" si="135"/>
        <v>27.599999999999998</v>
      </c>
      <c r="G356" s="102">
        <f t="shared" si="136"/>
        <v>3.3119999999999998</v>
      </c>
      <c r="H356" s="143">
        <f t="shared" si="137"/>
        <v>2.76</v>
      </c>
      <c r="I356" s="2"/>
      <c r="J356" s="2"/>
      <c r="K356" s="2"/>
      <c r="L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42" t="s">
        <v>96</v>
      </c>
      <c r="B357" s="92"/>
      <c r="C357" s="93"/>
      <c r="D357" s="68"/>
      <c r="E357" s="41"/>
      <c r="F357" s="94"/>
      <c r="G357" s="99">
        <f t="shared" ref="G357:H357" si="138">G353+G354+G355+G356</f>
        <v>36.613319999999995</v>
      </c>
      <c r="H357" s="145">
        <f t="shared" si="138"/>
        <v>30.511099999999999</v>
      </c>
      <c r="I357" s="2"/>
      <c r="J357" s="2"/>
      <c r="K357" s="2"/>
      <c r="L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42"/>
      <c r="B358" s="92"/>
      <c r="C358" s="93"/>
      <c r="D358" s="68"/>
      <c r="E358" s="41"/>
      <c r="F358" s="94"/>
      <c r="G358" s="102"/>
      <c r="H358" s="145"/>
      <c r="I358" s="2"/>
      <c r="J358" s="2"/>
      <c r="K358" s="2"/>
      <c r="L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42" t="s">
        <v>409</v>
      </c>
      <c r="B359" s="92"/>
      <c r="C359" s="93"/>
      <c r="D359" s="68"/>
      <c r="E359" s="41"/>
      <c r="F359" s="94"/>
      <c r="G359" s="102"/>
      <c r="H359" s="145"/>
      <c r="I359" s="2"/>
      <c r="J359" s="2"/>
      <c r="K359" s="2"/>
      <c r="L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43" t="s">
        <v>325</v>
      </c>
      <c r="B360" s="92" t="s">
        <v>116</v>
      </c>
      <c r="C360" s="93"/>
      <c r="D360" s="68">
        <v>0.02</v>
      </c>
      <c r="E360" s="41">
        <v>10</v>
      </c>
      <c r="F360" s="94">
        <f t="shared" ref="F360:F363" si="139">E360*1.2</f>
        <v>12</v>
      </c>
      <c r="G360" s="102">
        <f t="shared" ref="G360:G363" si="140">D360*F360</f>
        <v>0.24</v>
      </c>
      <c r="H360" s="143">
        <f t="shared" ref="H360:H363" si="141">D360*E360</f>
        <v>0.2</v>
      </c>
      <c r="I360" s="2"/>
      <c r="J360" s="2"/>
      <c r="K360" s="2"/>
      <c r="L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43" t="s">
        <v>410</v>
      </c>
      <c r="B361" s="92" t="s">
        <v>408</v>
      </c>
      <c r="C361" s="93"/>
      <c r="D361" s="68">
        <v>0.01</v>
      </c>
      <c r="E361" s="41">
        <v>182.02</v>
      </c>
      <c r="F361" s="94">
        <f t="shared" si="139"/>
        <v>218.42400000000001</v>
      </c>
      <c r="G361" s="102">
        <f t="shared" si="140"/>
        <v>2.18424</v>
      </c>
      <c r="H361" s="143">
        <f t="shared" si="141"/>
        <v>1.8202</v>
      </c>
      <c r="I361" s="2"/>
      <c r="J361" s="2"/>
      <c r="K361" s="2"/>
      <c r="L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43" t="s">
        <v>332</v>
      </c>
      <c r="B362" s="92" t="s">
        <v>350</v>
      </c>
      <c r="C362" s="93"/>
      <c r="D362" s="68">
        <v>1</v>
      </c>
      <c r="E362" s="41">
        <v>6.78</v>
      </c>
      <c r="F362" s="94">
        <f t="shared" si="139"/>
        <v>8.1359999999999992</v>
      </c>
      <c r="G362" s="102">
        <f t="shared" si="140"/>
        <v>8.1359999999999992</v>
      </c>
      <c r="H362" s="143">
        <f t="shared" si="141"/>
        <v>6.78</v>
      </c>
      <c r="I362" s="2"/>
      <c r="J362" s="2"/>
      <c r="K362" s="2"/>
      <c r="L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43" t="s">
        <v>115</v>
      </c>
      <c r="B363" s="92" t="s">
        <v>116</v>
      </c>
      <c r="C363" s="93"/>
      <c r="D363" s="68">
        <v>0.12</v>
      </c>
      <c r="E363" s="41">
        <v>23</v>
      </c>
      <c r="F363" s="94">
        <f t="shared" si="139"/>
        <v>27.599999999999998</v>
      </c>
      <c r="G363" s="102">
        <f t="shared" si="140"/>
        <v>3.3119999999999998</v>
      </c>
      <c r="H363" s="143">
        <f t="shared" si="141"/>
        <v>2.76</v>
      </c>
      <c r="I363" s="2"/>
      <c r="J363" s="2"/>
      <c r="K363" s="2"/>
      <c r="L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42" t="s">
        <v>96</v>
      </c>
      <c r="B364" s="92"/>
      <c r="C364" s="93"/>
      <c r="D364" s="68"/>
      <c r="E364" s="41"/>
      <c r="F364" s="94"/>
      <c r="G364" s="99">
        <f>G360+G361+G362+G363</f>
        <v>13.87224</v>
      </c>
      <c r="H364" s="145">
        <f>SUM(H360:H363)</f>
        <v>11.5602</v>
      </c>
      <c r="I364" s="2"/>
      <c r="J364" s="2"/>
      <c r="K364" s="2"/>
      <c r="L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42"/>
      <c r="B365" s="92"/>
      <c r="C365" s="93"/>
      <c r="D365" s="68"/>
      <c r="E365" s="41"/>
      <c r="F365" s="94"/>
      <c r="G365" s="102"/>
      <c r="H365" s="145"/>
      <c r="I365" s="2"/>
      <c r="J365" s="2"/>
      <c r="K365" s="2"/>
      <c r="L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42" t="s">
        <v>411</v>
      </c>
      <c r="B366" s="92"/>
      <c r="C366" s="93"/>
      <c r="D366" s="68"/>
      <c r="E366" s="41"/>
      <c r="F366" s="94"/>
      <c r="G366" s="102"/>
      <c r="H366" s="145"/>
      <c r="I366" s="2"/>
      <c r="J366" s="2"/>
      <c r="K366" s="2"/>
      <c r="L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43" t="s">
        <v>325</v>
      </c>
      <c r="B367" s="92" t="s">
        <v>116</v>
      </c>
      <c r="C367" s="93"/>
      <c r="D367" s="68">
        <v>0.02</v>
      </c>
      <c r="E367" s="41">
        <f>10</f>
        <v>10</v>
      </c>
      <c r="F367" s="94">
        <f t="shared" ref="F367:F371" si="142">E367*1.2</f>
        <v>12</v>
      </c>
      <c r="G367" s="102">
        <f t="shared" ref="G367:G371" si="143">D367*F367</f>
        <v>0.24</v>
      </c>
      <c r="H367" s="143">
        <f t="shared" ref="H367:H371" si="144">D367*E367</f>
        <v>0.2</v>
      </c>
      <c r="I367" s="2"/>
      <c r="J367" s="2"/>
      <c r="K367" s="2"/>
      <c r="L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43" t="s">
        <v>412</v>
      </c>
      <c r="B368" s="92" t="s">
        <v>113</v>
      </c>
      <c r="C368" s="93"/>
      <c r="D368" s="68">
        <v>3.3E-3</v>
      </c>
      <c r="E368" s="41">
        <v>105.35</v>
      </c>
      <c r="F368" s="94">
        <f t="shared" si="142"/>
        <v>126.41999999999999</v>
      </c>
      <c r="G368" s="102">
        <f t="shared" si="143"/>
        <v>0.41718599999999995</v>
      </c>
      <c r="H368" s="143">
        <f t="shared" si="144"/>
        <v>0.34765499999999999</v>
      </c>
      <c r="I368" s="2"/>
      <c r="J368" s="2"/>
      <c r="K368" s="2"/>
      <c r="L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43" t="s">
        <v>332</v>
      </c>
      <c r="B369" s="92" t="s">
        <v>350</v>
      </c>
      <c r="C369" s="93"/>
      <c r="D369" s="68">
        <v>1</v>
      </c>
      <c r="E369" s="41">
        <v>6.78</v>
      </c>
      <c r="F369" s="94">
        <f t="shared" si="142"/>
        <v>8.1359999999999992</v>
      </c>
      <c r="G369" s="102">
        <f t="shared" si="143"/>
        <v>8.1359999999999992</v>
      </c>
      <c r="H369" s="143">
        <f t="shared" si="144"/>
        <v>6.78</v>
      </c>
      <c r="I369" s="2"/>
      <c r="J369" s="2"/>
      <c r="K369" s="2"/>
      <c r="L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43" t="s">
        <v>115</v>
      </c>
      <c r="B370" s="92" t="s">
        <v>116</v>
      </c>
      <c r="C370" s="93"/>
      <c r="D370" s="68">
        <v>0.12</v>
      </c>
      <c r="E370" s="41">
        <v>23</v>
      </c>
      <c r="F370" s="94">
        <f t="shared" si="142"/>
        <v>27.599999999999998</v>
      </c>
      <c r="G370" s="102">
        <f t="shared" si="143"/>
        <v>3.3119999999999998</v>
      </c>
      <c r="H370" s="143">
        <f t="shared" si="144"/>
        <v>2.76</v>
      </c>
      <c r="I370" s="2"/>
      <c r="J370" s="2"/>
      <c r="K370" s="2"/>
      <c r="L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43" t="s">
        <v>413</v>
      </c>
      <c r="B371" s="92" t="s">
        <v>116</v>
      </c>
      <c r="C371" s="93"/>
      <c r="D371" s="68">
        <v>2.8</v>
      </c>
      <c r="E371" s="41">
        <v>0.06</v>
      </c>
      <c r="F371" s="94">
        <f t="shared" si="142"/>
        <v>7.1999999999999995E-2</v>
      </c>
      <c r="G371" s="102">
        <f t="shared" si="143"/>
        <v>0.20159999999999997</v>
      </c>
      <c r="H371" s="143">
        <f t="shared" si="144"/>
        <v>0.16799999999999998</v>
      </c>
      <c r="I371" s="2"/>
      <c r="J371" s="2"/>
      <c r="K371" s="2"/>
      <c r="L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42" t="s">
        <v>96</v>
      </c>
      <c r="B372" s="92"/>
      <c r="C372" s="93"/>
      <c r="D372" s="68"/>
      <c r="E372" s="41"/>
      <c r="F372" s="94"/>
      <c r="G372" s="99">
        <f>G367+G368+G369+G370+G371</f>
        <v>12.306785999999997</v>
      </c>
      <c r="H372" s="145">
        <f>SUM(H367:H371)</f>
        <v>10.255654999999999</v>
      </c>
      <c r="I372" s="2"/>
      <c r="J372" s="2"/>
      <c r="K372" s="2"/>
      <c r="L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42"/>
      <c r="B373" s="92"/>
      <c r="C373" s="93"/>
      <c r="D373" s="68"/>
      <c r="E373" s="41"/>
      <c r="F373" s="94"/>
      <c r="G373" s="102"/>
      <c r="H373" s="145"/>
      <c r="I373" s="2"/>
      <c r="J373" s="2"/>
      <c r="K373" s="2"/>
      <c r="L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42" t="s">
        <v>414</v>
      </c>
      <c r="B374" s="92"/>
      <c r="C374" s="93"/>
      <c r="D374" s="68"/>
      <c r="E374" s="41"/>
      <c r="F374" s="94"/>
      <c r="G374" s="102"/>
      <c r="H374" s="145"/>
      <c r="I374" s="2"/>
      <c r="J374" s="2"/>
      <c r="K374" s="2"/>
      <c r="L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43" t="s">
        <v>415</v>
      </c>
      <c r="B375" s="92" t="s">
        <v>116</v>
      </c>
      <c r="C375" s="93"/>
      <c r="D375" s="68">
        <v>0.01</v>
      </c>
      <c r="E375" s="41">
        <v>8.07</v>
      </c>
      <c r="F375" s="94">
        <f t="shared" ref="F375:F379" si="145">E375*1.2</f>
        <v>9.6839999999999993</v>
      </c>
      <c r="G375" s="102">
        <f t="shared" ref="G375:G379" si="146">D375*F375</f>
        <v>9.6839999999999996E-2</v>
      </c>
      <c r="H375" s="143">
        <f t="shared" ref="H375:H379" si="147">D375*E375</f>
        <v>8.0700000000000008E-2</v>
      </c>
      <c r="I375" s="2"/>
      <c r="J375" s="2"/>
      <c r="K375" s="2"/>
      <c r="L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43" t="s">
        <v>416</v>
      </c>
      <c r="B376" s="92" t="s">
        <v>146</v>
      </c>
      <c r="C376" s="93"/>
      <c r="D376" s="68">
        <v>0.5</v>
      </c>
      <c r="E376" s="41">
        <v>0.06</v>
      </c>
      <c r="F376" s="94">
        <f t="shared" si="145"/>
        <v>7.1999999999999995E-2</v>
      </c>
      <c r="G376" s="102">
        <f t="shared" si="146"/>
        <v>3.5999999999999997E-2</v>
      </c>
      <c r="H376" s="143">
        <f t="shared" si="147"/>
        <v>0.03</v>
      </c>
      <c r="I376" s="2"/>
      <c r="J376" s="2"/>
      <c r="K376" s="2"/>
      <c r="L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43" t="s">
        <v>417</v>
      </c>
      <c r="B377" s="92" t="s">
        <v>116</v>
      </c>
      <c r="C377" s="93"/>
      <c r="D377" s="68">
        <v>0.5</v>
      </c>
      <c r="E377" s="41">
        <v>0.04</v>
      </c>
      <c r="F377" s="94">
        <f t="shared" si="145"/>
        <v>4.8000000000000001E-2</v>
      </c>
      <c r="G377" s="102">
        <f t="shared" si="146"/>
        <v>2.4E-2</v>
      </c>
      <c r="H377" s="143">
        <f t="shared" si="147"/>
        <v>0.02</v>
      </c>
      <c r="I377" s="2"/>
      <c r="J377" s="2"/>
      <c r="K377" s="2"/>
      <c r="L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43" t="s">
        <v>418</v>
      </c>
      <c r="B378" s="92" t="s">
        <v>350</v>
      </c>
      <c r="C378" s="93"/>
      <c r="D378" s="68">
        <v>0.1</v>
      </c>
      <c r="E378" s="41">
        <v>6.78</v>
      </c>
      <c r="F378" s="94">
        <f t="shared" si="145"/>
        <v>8.1359999999999992</v>
      </c>
      <c r="G378" s="102">
        <f t="shared" si="146"/>
        <v>0.81359999999999999</v>
      </c>
      <c r="H378" s="143">
        <f t="shared" si="147"/>
        <v>0.67800000000000005</v>
      </c>
      <c r="I378" s="2"/>
      <c r="J378" s="2"/>
      <c r="K378" s="2"/>
      <c r="L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43" t="s">
        <v>115</v>
      </c>
      <c r="B379" s="92" t="s">
        <v>116</v>
      </c>
      <c r="C379" s="93"/>
      <c r="D379" s="68">
        <v>0.02</v>
      </c>
      <c r="E379" s="41">
        <v>23</v>
      </c>
      <c r="F379" s="94">
        <f t="shared" si="145"/>
        <v>27.599999999999998</v>
      </c>
      <c r="G379" s="102">
        <f t="shared" si="146"/>
        <v>0.55199999999999994</v>
      </c>
      <c r="H379" s="143">
        <f t="shared" si="147"/>
        <v>0.46</v>
      </c>
      <c r="I379" s="2"/>
      <c r="J379" s="2"/>
      <c r="K379" s="2"/>
      <c r="L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42" t="s">
        <v>96</v>
      </c>
      <c r="B380" s="92"/>
      <c r="C380" s="93"/>
      <c r="D380" s="68"/>
      <c r="E380" s="41"/>
      <c r="F380" s="94"/>
      <c r="G380" s="99">
        <f>G375+G376+G377+G378+G379+G379</f>
        <v>2.0744400000000001</v>
      </c>
      <c r="H380" s="145">
        <f>SUM(H375:H379)</f>
        <v>1.2687000000000002</v>
      </c>
      <c r="I380" s="2"/>
      <c r="J380" s="2"/>
      <c r="K380" s="2"/>
      <c r="L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42"/>
      <c r="B381" s="92"/>
      <c r="C381" s="93"/>
      <c r="D381" s="68"/>
      <c r="E381" s="41"/>
      <c r="F381" s="94"/>
      <c r="G381" s="102"/>
      <c r="H381" s="145"/>
      <c r="I381" s="2"/>
      <c r="J381" s="2"/>
      <c r="K381" s="2"/>
      <c r="L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42" t="s">
        <v>419</v>
      </c>
      <c r="B382" s="92"/>
      <c r="C382" s="93"/>
      <c r="D382" s="68"/>
      <c r="E382" s="41"/>
      <c r="F382" s="94"/>
      <c r="G382" s="102"/>
      <c r="H382" s="145"/>
      <c r="I382" s="2"/>
      <c r="J382" s="2"/>
      <c r="K382" s="2"/>
      <c r="L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43" t="s">
        <v>325</v>
      </c>
      <c r="B383" s="92" t="s">
        <v>116</v>
      </c>
      <c r="C383" s="93"/>
      <c r="D383" s="68">
        <v>0.02</v>
      </c>
      <c r="E383" s="41">
        <v>10</v>
      </c>
      <c r="F383" s="94">
        <f t="shared" ref="F383:F386" si="148">E383*1.2</f>
        <v>12</v>
      </c>
      <c r="G383" s="102">
        <f t="shared" ref="G383:G386" si="149">D383*F383</f>
        <v>0.24</v>
      </c>
      <c r="H383" s="143">
        <f t="shared" ref="H383:H386" si="150">D383*E383</f>
        <v>0.2</v>
      </c>
      <c r="I383" s="2"/>
      <c r="J383" s="2"/>
      <c r="K383" s="2"/>
      <c r="L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43" t="s">
        <v>420</v>
      </c>
      <c r="B384" s="92" t="s">
        <v>408</v>
      </c>
      <c r="C384" s="93"/>
      <c r="D384" s="68">
        <v>1</v>
      </c>
      <c r="E384" s="41">
        <v>3.04</v>
      </c>
      <c r="F384" s="94">
        <f t="shared" si="148"/>
        <v>3.6479999999999997</v>
      </c>
      <c r="G384" s="102">
        <f t="shared" si="149"/>
        <v>3.6479999999999997</v>
      </c>
      <c r="H384" s="143">
        <f t="shared" si="150"/>
        <v>3.04</v>
      </c>
      <c r="I384" s="2"/>
      <c r="J384" s="2"/>
      <c r="K384" s="2"/>
      <c r="L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43" t="s">
        <v>332</v>
      </c>
      <c r="B385" s="92" t="s">
        <v>350</v>
      </c>
      <c r="C385" s="93"/>
      <c r="D385" s="68">
        <v>1</v>
      </c>
      <c r="E385" s="41">
        <v>6.78</v>
      </c>
      <c r="F385" s="94">
        <f t="shared" si="148"/>
        <v>8.1359999999999992</v>
      </c>
      <c r="G385" s="102">
        <f t="shared" si="149"/>
        <v>8.1359999999999992</v>
      </c>
      <c r="H385" s="143">
        <f t="shared" si="150"/>
        <v>6.78</v>
      </c>
      <c r="I385" s="2"/>
      <c r="J385" s="2"/>
      <c r="K385" s="2"/>
      <c r="L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43" t="s">
        <v>115</v>
      </c>
      <c r="B386" s="92" t="s">
        <v>116</v>
      </c>
      <c r="C386" s="93"/>
      <c r="D386" s="68">
        <v>0.12</v>
      </c>
      <c r="E386" s="41">
        <v>23</v>
      </c>
      <c r="F386" s="94">
        <f t="shared" si="148"/>
        <v>27.599999999999998</v>
      </c>
      <c r="G386" s="102">
        <f t="shared" si="149"/>
        <v>3.3119999999999998</v>
      </c>
      <c r="H386" s="143">
        <f t="shared" si="150"/>
        <v>2.76</v>
      </c>
      <c r="I386" s="2"/>
      <c r="J386" s="2"/>
      <c r="K386" s="2"/>
      <c r="L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42" t="s">
        <v>96</v>
      </c>
      <c r="B387" s="92"/>
      <c r="C387" s="93"/>
      <c r="D387" s="68"/>
      <c r="E387" s="41"/>
      <c r="F387" s="94"/>
      <c r="G387" s="99">
        <f>G383+G384+G385+G386</f>
        <v>15.335999999999999</v>
      </c>
      <c r="H387" s="145">
        <f>SUM(H383:H386)</f>
        <v>12.78</v>
      </c>
      <c r="I387" s="2"/>
      <c r="J387" s="2"/>
      <c r="K387" s="2"/>
      <c r="L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42"/>
      <c r="B388" s="92"/>
      <c r="C388" s="93"/>
      <c r="D388" s="68"/>
      <c r="E388" s="41"/>
      <c r="F388" s="94"/>
      <c r="G388" s="102"/>
      <c r="H388" s="145"/>
      <c r="I388" s="2"/>
      <c r="J388" s="2"/>
      <c r="K388" s="2"/>
      <c r="L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42" t="s">
        <v>421</v>
      </c>
      <c r="B389" s="92"/>
      <c r="C389" s="93"/>
      <c r="D389" s="68"/>
      <c r="E389" s="41"/>
      <c r="F389" s="94"/>
      <c r="G389" s="102"/>
      <c r="H389" s="145"/>
      <c r="I389" s="2"/>
      <c r="J389" s="2"/>
      <c r="K389" s="2"/>
      <c r="L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43" t="s">
        <v>325</v>
      </c>
      <c r="B390" s="92" t="s">
        <v>116</v>
      </c>
      <c r="C390" s="93"/>
      <c r="D390" s="68">
        <v>0.01</v>
      </c>
      <c r="E390" s="41">
        <v>10</v>
      </c>
      <c r="F390" s="94">
        <f t="shared" ref="F390:F393" si="151">E390*1.2</f>
        <v>12</v>
      </c>
      <c r="G390" s="102">
        <f t="shared" ref="G390:G393" si="152">D390*F390</f>
        <v>0.12</v>
      </c>
      <c r="H390" s="143">
        <f t="shared" ref="H390:H393" si="153">D390*E390</f>
        <v>0.1</v>
      </c>
      <c r="I390" s="2"/>
      <c r="J390" s="2"/>
      <c r="K390" s="2"/>
      <c r="L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43" t="s">
        <v>422</v>
      </c>
      <c r="B391" s="92" t="s">
        <v>408</v>
      </c>
      <c r="C391" s="93"/>
      <c r="D391" s="68">
        <v>1</v>
      </c>
      <c r="E391" s="41">
        <v>1.59</v>
      </c>
      <c r="F391" s="94">
        <f t="shared" si="151"/>
        <v>1.9079999999999999</v>
      </c>
      <c r="G391" s="102">
        <f t="shared" si="152"/>
        <v>1.9079999999999999</v>
      </c>
      <c r="H391" s="143">
        <f t="shared" si="153"/>
        <v>1.59</v>
      </c>
      <c r="I391" s="2"/>
      <c r="J391" s="2"/>
      <c r="K391" s="2"/>
      <c r="L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43" t="s">
        <v>332</v>
      </c>
      <c r="B392" s="92" t="s">
        <v>350</v>
      </c>
      <c r="C392" s="93"/>
      <c r="D392" s="68">
        <v>1</v>
      </c>
      <c r="E392" s="41">
        <v>6.78</v>
      </c>
      <c r="F392" s="94">
        <f t="shared" si="151"/>
        <v>8.1359999999999992</v>
      </c>
      <c r="G392" s="102">
        <f t="shared" si="152"/>
        <v>8.1359999999999992</v>
      </c>
      <c r="H392" s="143">
        <f t="shared" si="153"/>
        <v>6.78</v>
      </c>
      <c r="I392" s="2"/>
      <c r="J392" s="2"/>
      <c r="K392" s="2"/>
      <c r="L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43" t="s">
        <v>115</v>
      </c>
      <c r="B393" s="92" t="s">
        <v>116</v>
      </c>
      <c r="C393" s="93"/>
      <c r="D393" s="68">
        <v>0.12</v>
      </c>
      <c r="E393" s="41">
        <v>23</v>
      </c>
      <c r="F393" s="94">
        <f t="shared" si="151"/>
        <v>27.599999999999998</v>
      </c>
      <c r="G393" s="102">
        <f t="shared" si="152"/>
        <v>3.3119999999999998</v>
      </c>
      <c r="H393" s="143">
        <f t="shared" si="153"/>
        <v>2.76</v>
      </c>
      <c r="I393" s="2"/>
      <c r="J393" s="2"/>
      <c r="K393" s="2"/>
      <c r="L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42" t="s">
        <v>96</v>
      </c>
      <c r="B394" s="92"/>
      <c r="C394" s="93"/>
      <c r="D394" s="68"/>
      <c r="E394" s="41"/>
      <c r="F394" s="94"/>
      <c r="G394" s="99">
        <f>G390+G391+G392+G393</f>
        <v>13.475999999999999</v>
      </c>
      <c r="H394" s="145">
        <f>SUM(H390:H393)</f>
        <v>11.23</v>
      </c>
      <c r="I394" s="2"/>
      <c r="J394" s="2"/>
      <c r="K394" s="2"/>
      <c r="L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42"/>
      <c r="B395" s="92"/>
      <c r="C395" s="93"/>
      <c r="D395" s="68"/>
      <c r="E395" s="41"/>
      <c r="F395" s="94"/>
      <c r="G395" s="102"/>
      <c r="H395" s="145"/>
      <c r="I395" s="2"/>
      <c r="J395" s="2"/>
      <c r="K395" s="2"/>
      <c r="L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42" t="s">
        <v>423</v>
      </c>
      <c r="B396" s="92"/>
      <c r="C396" s="93"/>
      <c r="D396" s="68"/>
      <c r="E396" s="41"/>
      <c r="F396" s="94"/>
      <c r="G396" s="102"/>
      <c r="H396" s="145"/>
      <c r="I396" s="2"/>
      <c r="J396" s="2"/>
      <c r="K396" s="2"/>
      <c r="L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43" t="s">
        <v>424</v>
      </c>
      <c r="B397" s="92" t="s">
        <v>116</v>
      </c>
      <c r="C397" s="93"/>
      <c r="D397" s="68">
        <v>0.02</v>
      </c>
      <c r="E397" s="41">
        <v>10</v>
      </c>
      <c r="F397" s="94">
        <f t="shared" ref="F397:F402" si="154">E397*1.2</f>
        <v>12</v>
      </c>
      <c r="G397" s="102">
        <f t="shared" ref="G397:G402" si="155">D397*F397</f>
        <v>0.24</v>
      </c>
      <c r="H397" s="143">
        <f t="shared" ref="H397:H402" si="156">D397*E397</f>
        <v>0.2</v>
      </c>
      <c r="I397" s="2"/>
      <c r="J397" s="2"/>
      <c r="K397" s="2"/>
      <c r="L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43" t="s">
        <v>425</v>
      </c>
      <c r="B398" s="92" t="s">
        <v>426</v>
      </c>
      <c r="C398" s="93"/>
      <c r="D398" s="68">
        <v>0.1</v>
      </c>
      <c r="E398" s="41">
        <v>2.12</v>
      </c>
      <c r="F398" s="94">
        <f t="shared" si="154"/>
        <v>2.544</v>
      </c>
      <c r="G398" s="102">
        <f t="shared" si="155"/>
        <v>0.25440000000000002</v>
      </c>
      <c r="H398" s="143">
        <f t="shared" si="156"/>
        <v>0.21200000000000002</v>
      </c>
      <c r="I398" s="2"/>
      <c r="J398" s="2"/>
      <c r="K398" s="2"/>
      <c r="L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43" t="s">
        <v>427</v>
      </c>
      <c r="B399" s="92" t="s">
        <v>113</v>
      </c>
      <c r="C399" s="93"/>
      <c r="D399" s="68">
        <v>0.01</v>
      </c>
      <c r="E399" s="41">
        <v>144.80000000000001</v>
      </c>
      <c r="F399" s="94">
        <f t="shared" si="154"/>
        <v>173.76000000000002</v>
      </c>
      <c r="G399" s="102">
        <f t="shared" si="155"/>
        <v>1.7376000000000003</v>
      </c>
      <c r="H399" s="143">
        <f t="shared" si="156"/>
        <v>1.4480000000000002</v>
      </c>
      <c r="I399" s="2"/>
      <c r="J399" s="2"/>
      <c r="K399" s="2"/>
      <c r="L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43" t="s">
        <v>428</v>
      </c>
      <c r="B400" s="92" t="s">
        <v>116</v>
      </c>
      <c r="C400" s="93"/>
      <c r="D400" s="68">
        <v>0.02</v>
      </c>
      <c r="E400" s="41">
        <v>257.88</v>
      </c>
      <c r="F400" s="94">
        <f t="shared" si="154"/>
        <v>309.45599999999996</v>
      </c>
      <c r="G400" s="102">
        <f t="shared" si="155"/>
        <v>6.1891199999999991</v>
      </c>
      <c r="H400" s="143">
        <f t="shared" si="156"/>
        <v>5.1576000000000004</v>
      </c>
      <c r="I400" s="2"/>
      <c r="J400" s="2"/>
      <c r="K400" s="2"/>
      <c r="L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43" t="s">
        <v>429</v>
      </c>
      <c r="B401" s="92" t="s">
        <v>89</v>
      </c>
      <c r="C401" s="93"/>
      <c r="D401" s="68">
        <v>1</v>
      </c>
      <c r="E401" s="41">
        <v>6.78</v>
      </c>
      <c r="F401" s="94">
        <f t="shared" si="154"/>
        <v>8.1359999999999992</v>
      </c>
      <c r="G401" s="102">
        <f t="shared" si="155"/>
        <v>8.1359999999999992</v>
      </c>
      <c r="H401" s="143">
        <f t="shared" si="156"/>
        <v>6.78</v>
      </c>
      <c r="I401" s="2"/>
      <c r="J401" s="2"/>
      <c r="K401" s="2"/>
      <c r="L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43" t="s">
        <v>375</v>
      </c>
      <c r="B402" s="92" t="s">
        <v>116</v>
      </c>
      <c r="C402" s="93"/>
      <c r="D402" s="68">
        <v>0.12</v>
      </c>
      <c r="E402" s="41">
        <v>23</v>
      </c>
      <c r="F402" s="94">
        <f t="shared" si="154"/>
        <v>27.599999999999998</v>
      </c>
      <c r="G402" s="102">
        <f t="shared" si="155"/>
        <v>3.3119999999999998</v>
      </c>
      <c r="H402" s="143">
        <f t="shared" si="156"/>
        <v>2.76</v>
      </c>
      <c r="I402" s="2"/>
      <c r="J402" s="2"/>
      <c r="K402" s="2"/>
      <c r="L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42" t="s">
        <v>96</v>
      </c>
      <c r="B403" s="92"/>
      <c r="C403" s="93"/>
      <c r="D403" s="68"/>
      <c r="E403" s="41"/>
      <c r="F403" s="94"/>
      <c r="G403" s="99">
        <f>G397+G398+G399+G400+G401+G402</f>
        <v>19.869119999999999</v>
      </c>
      <c r="H403" s="145">
        <f>SUM(H397:H402)</f>
        <v>16.557600000000001</v>
      </c>
      <c r="I403" s="2"/>
      <c r="J403" s="2"/>
      <c r="K403" s="2"/>
      <c r="L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42"/>
      <c r="B404" s="92"/>
      <c r="C404" s="93"/>
      <c r="D404" s="68"/>
      <c r="E404" s="41"/>
      <c r="F404" s="94"/>
      <c r="G404" s="102"/>
      <c r="H404" s="145"/>
      <c r="I404" s="2"/>
      <c r="J404" s="2"/>
      <c r="K404" s="2"/>
      <c r="L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42" t="s">
        <v>430</v>
      </c>
      <c r="B405" s="92"/>
      <c r="C405" s="93"/>
      <c r="D405" s="68"/>
      <c r="E405" s="41"/>
      <c r="F405" s="94"/>
      <c r="G405" s="102"/>
      <c r="H405" s="145"/>
      <c r="I405" s="2"/>
      <c r="J405" s="2"/>
      <c r="K405" s="2"/>
      <c r="L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43" t="s">
        <v>431</v>
      </c>
      <c r="B406" s="92" t="s">
        <v>116</v>
      </c>
      <c r="C406" s="93"/>
      <c r="D406" s="68">
        <v>0.02</v>
      </c>
      <c r="E406" s="41">
        <v>10</v>
      </c>
      <c r="F406" s="94">
        <f t="shared" ref="F406:F410" si="157">E406*1.2</f>
        <v>12</v>
      </c>
      <c r="G406" s="102">
        <f t="shared" ref="G406:G410" si="158">D406*F406</f>
        <v>0.24</v>
      </c>
      <c r="H406" s="143">
        <f t="shared" ref="H406:H410" si="159">D406*E406</f>
        <v>0.2</v>
      </c>
      <c r="I406" s="2"/>
      <c r="J406" s="2"/>
      <c r="K406" s="2"/>
      <c r="L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43" t="s">
        <v>332</v>
      </c>
      <c r="B407" s="92" t="s">
        <v>350</v>
      </c>
      <c r="C407" s="93"/>
      <c r="D407" s="68">
        <v>1</v>
      </c>
      <c r="E407" s="41">
        <v>6.78</v>
      </c>
      <c r="F407" s="94">
        <f t="shared" si="157"/>
        <v>8.1359999999999992</v>
      </c>
      <c r="G407" s="102">
        <f t="shared" si="158"/>
        <v>8.1359999999999992</v>
      </c>
      <c r="H407" s="143">
        <f t="shared" si="159"/>
        <v>6.78</v>
      </c>
      <c r="I407" s="2"/>
      <c r="J407" s="2"/>
      <c r="K407" s="2"/>
      <c r="L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43" t="s">
        <v>432</v>
      </c>
      <c r="B408" s="92" t="s">
        <v>374</v>
      </c>
      <c r="C408" s="93"/>
      <c r="D408" s="68">
        <v>2E-3</v>
      </c>
      <c r="E408" s="41">
        <v>306.24</v>
      </c>
      <c r="F408" s="94">
        <f t="shared" si="157"/>
        <v>367.488</v>
      </c>
      <c r="G408" s="102">
        <f t="shared" si="158"/>
        <v>0.73497599999999996</v>
      </c>
      <c r="H408" s="143">
        <f t="shared" si="159"/>
        <v>0.61248000000000002</v>
      </c>
      <c r="I408" s="2"/>
      <c r="J408" s="2"/>
      <c r="K408" s="2"/>
      <c r="L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43" t="s">
        <v>375</v>
      </c>
      <c r="B409" s="92" t="s">
        <v>116</v>
      </c>
      <c r="C409" s="93"/>
      <c r="D409" s="68">
        <v>0.12</v>
      </c>
      <c r="E409" s="43">
        <v>23</v>
      </c>
      <c r="F409" s="94">
        <f t="shared" si="157"/>
        <v>27.599999999999998</v>
      </c>
      <c r="G409" s="102">
        <f t="shared" si="158"/>
        <v>3.3119999999999998</v>
      </c>
      <c r="H409" s="143">
        <f t="shared" si="159"/>
        <v>2.76</v>
      </c>
      <c r="I409" s="2"/>
      <c r="J409" s="2"/>
      <c r="K409" s="2"/>
      <c r="L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43" t="s">
        <v>433</v>
      </c>
      <c r="B410" s="92" t="s">
        <v>434</v>
      </c>
      <c r="C410" s="93"/>
      <c r="D410" s="68">
        <v>1.6E-2</v>
      </c>
      <c r="E410" s="41">
        <v>471.71</v>
      </c>
      <c r="F410" s="94">
        <f t="shared" si="157"/>
        <v>566.05199999999991</v>
      </c>
      <c r="G410" s="102">
        <f t="shared" si="158"/>
        <v>9.0568319999999982</v>
      </c>
      <c r="H410" s="143">
        <f t="shared" si="159"/>
        <v>7.5473599999999994</v>
      </c>
      <c r="I410" s="2"/>
      <c r="J410" s="2"/>
      <c r="K410" s="2"/>
      <c r="L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42" t="s">
        <v>435</v>
      </c>
      <c r="B411" s="92"/>
      <c r="C411" s="93"/>
      <c r="D411" s="68"/>
      <c r="E411" s="41"/>
      <c r="F411" s="94"/>
      <c r="G411" s="99">
        <f>G406+G407+G408+G409+G410</f>
        <v>21.479807999999998</v>
      </c>
      <c r="H411" s="145">
        <f>H406+H407+H408+H410+H409</f>
        <v>17.899839999999998</v>
      </c>
      <c r="I411" s="2"/>
      <c r="J411" s="2"/>
      <c r="K411" s="2"/>
      <c r="L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42"/>
      <c r="B412" s="92"/>
      <c r="C412" s="93"/>
      <c r="D412" s="68"/>
      <c r="E412" s="41"/>
      <c r="F412" s="94"/>
      <c r="G412" s="102"/>
      <c r="H412" s="145"/>
      <c r="I412" s="2"/>
      <c r="J412" s="2"/>
      <c r="K412" s="2"/>
      <c r="L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42" t="s">
        <v>436</v>
      </c>
      <c r="B413" s="92"/>
      <c r="C413" s="24"/>
      <c r="D413" s="68"/>
      <c r="E413" s="41"/>
      <c r="F413" s="94"/>
      <c r="G413" s="102"/>
      <c r="H413" s="146"/>
      <c r="I413" s="2"/>
      <c r="J413" s="2"/>
      <c r="K413" s="2"/>
      <c r="L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68" t="s">
        <v>437</v>
      </c>
      <c r="B414" s="92" t="s">
        <v>426</v>
      </c>
      <c r="C414" s="93"/>
      <c r="D414" s="68">
        <v>1</v>
      </c>
      <c r="E414" s="43">
        <v>2.4</v>
      </c>
      <c r="F414" s="68">
        <f t="shared" ref="F414:F417" si="160">E414*1.2</f>
        <v>2.88</v>
      </c>
      <c r="G414" s="92">
        <f t="shared" ref="G414:G417" si="161">D414*F414</f>
        <v>2.88</v>
      </c>
      <c r="H414" s="143">
        <f t="shared" ref="H414:H418" si="162">D414*E414</f>
        <v>2.4</v>
      </c>
      <c r="I414" s="2"/>
      <c r="J414" s="2"/>
      <c r="K414" s="2"/>
      <c r="L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43" t="s">
        <v>325</v>
      </c>
      <c r="B415" s="92" t="s">
        <v>116</v>
      </c>
      <c r="C415" s="93"/>
      <c r="D415" s="68">
        <v>0.02</v>
      </c>
      <c r="E415" s="43">
        <v>10</v>
      </c>
      <c r="F415" s="68">
        <f t="shared" si="160"/>
        <v>12</v>
      </c>
      <c r="G415" s="92">
        <f t="shared" si="161"/>
        <v>0.24</v>
      </c>
      <c r="H415" s="143">
        <f t="shared" si="162"/>
        <v>0.2</v>
      </c>
      <c r="I415" s="2"/>
      <c r="J415" s="2"/>
      <c r="K415" s="2"/>
      <c r="L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43" t="s">
        <v>332</v>
      </c>
      <c r="B416" s="92" t="s">
        <v>89</v>
      </c>
      <c r="C416" s="93"/>
      <c r="D416" s="68">
        <v>1</v>
      </c>
      <c r="E416" s="43">
        <v>6.78</v>
      </c>
      <c r="F416" s="68">
        <f t="shared" si="160"/>
        <v>8.1359999999999992</v>
      </c>
      <c r="G416" s="92">
        <f t="shared" si="161"/>
        <v>8.1359999999999992</v>
      </c>
      <c r="H416" s="143">
        <f t="shared" si="162"/>
        <v>6.78</v>
      </c>
      <c r="I416" s="2"/>
      <c r="J416" s="2"/>
      <c r="K416" s="2"/>
      <c r="L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43" t="s">
        <v>375</v>
      </c>
      <c r="B417" s="92" t="s">
        <v>116</v>
      </c>
      <c r="C417" s="93"/>
      <c r="D417" s="68">
        <v>0.12</v>
      </c>
      <c r="E417" s="43">
        <v>23</v>
      </c>
      <c r="F417" s="68">
        <f t="shared" si="160"/>
        <v>27.599999999999998</v>
      </c>
      <c r="G417" s="92">
        <f t="shared" si="161"/>
        <v>3.3119999999999998</v>
      </c>
      <c r="H417" s="143">
        <f t="shared" si="162"/>
        <v>2.76</v>
      </c>
      <c r="I417" s="2"/>
      <c r="J417" s="2"/>
      <c r="K417" s="2"/>
      <c r="L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43"/>
      <c r="B418" s="92"/>
      <c r="C418" s="93"/>
      <c r="D418" s="68"/>
      <c r="E418" s="41"/>
      <c r="F418" s="94"/>
      <c r="G418" s="102"/>
      <c r="H418" s="143">
        <f t="shared" si="162"/>
        <v>0</v>
      </c>
      <c r="I418" s="2"/>
      <c r="J418" s="2"/>
      <c r="K418" s="2"/>
      <c r="L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42" t="s">
        <v>96</v>
      </c>
      <c r="B419" s="92"/>
      <c r="C419" s="93"/>
      <c r="D419" s="68"/>
      <c r="E419" s="41"/>
      <c r="F419" s="94"/>
      <c r="G419" s="99">
        <f>G414+G415+G416+G417</f>
        <v>14.568</v>
      </c>
      <c r="H419" s="145">
        <f>SUM(H414:H418)</f>
        <v>12.14</v>
      </c>
      <c r="I419" s="2"/>
      <c r="J419" s="2"/>
      <c r="K419" s="2"/>
      <c r="L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42"/>
      <c r="B420" s="92"/>
      <c r="C420" s="93"/>
      <c r="D420" s="68"/>
      <c r="E420" s="41"/>
      <c r="F420" s="94"/>
      <c r="G420" s="102"/>
      <c r="H420" s="145"/>
      <c r="I420" s="2"/>
      <c r="J420" s="2"/>
      <c r="K420" s="2"/>
      <c r="L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42" t="s">
        <v>438</v>
      </c>
      <c r="B421" s="92"/>
      <c r="C421" s="93"/>
      <c r="D421" s="68"/>
      <c r="E421" s="41"/>
      <c r="F421" s="94"/>
      <c r="G421" s="102"/>
      <c r="H421" s="145"/>
      <c r="I421" s="2"/>
      <c r="J421" s="2"/>
      <c r="K421" s="2"/>
      <c r="L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30" customHeight="1">
      <c r="A422" s="168" t="s">
        <v>439</v>
      </c>
      <c r="B422" s="92" t="s">
        <v>119</v>
      </c>
      <c r="C422" s="93"/>
      <c r="D422" s="68">
        <v>1</v>
      </c>
      <c r="E422" s="41">
        <v>2.08</v>
      </c>
      <c r="F422" s="94">
        <f t="shared" ref="F422:F425" si="163">E422*1.2</f>
        <v>2.496</v>
      </c>
      <c r="G422" s="102">
        <f t="shared" ref="G422:G425" si="164">D422*F422</f>
        <v>2.496</v>
      </c>
      <c r="H422" s="143">
        <f t="shared" ref="H422:H425" si="165">D422*E422</f>
        <v>2.08</v>
      </c>
      <c r="I422" s="2"/>
      <c r="J422" s="2"/>
      <c r="K422" s="2"/>
      <c r="L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43" t="s">
        <v>151</v>
      </c>
      <c r="B423" s="92" t="s">
        <v>116</v>
      </c>
      <c r="C423" s="93"/>
      <c r="D423" s="68">
        <v>0.02</v>
      </c>
      <c r="E423" s="41">
        <v>10</v>
      </c>
      <c r="F423" s="94">
        <f t="shared" si="163"/>
        <v>12</v>
      </c>
      <c r="G423" s="102">
        <f t="shared" si="164"/>
        <v>0.24</v>
      </c>
      <c r="H423" s="143">
        <f t="shared" si="165"/>
        <v>0.2</v>
      </c>
      <c r="I423" s="2"/>
      <c r="J423" s="2"/>
      <c r="K423" s="2"/>
      <c r="L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43" t="s">
        <v>332</v>
      </c>
      <c r="B424" s="92" t="s">
        <v>89</v>
      </c>
      <c r="C424" s="93"/>
      <c r="D424" s="68">
        <v>1</v>
      </c>
      <c r="E424" s="41">
        <v>6.78</v>
      </c>
      <c r="F424" s="94">
        <f t="shared" si="163"/>
        <v>8.1359999999999992</v>
      </c>
      <c r="G424" s="102">
        <f t="shared" si="164"/>
        <v>8.1359999999999992</v>
      </c>
      <c r="H424" s="143">
        <f t="shared" si="165"/>
        <v>6.78</v>
      </c>
      <c r="I424" s="2"/>
      <c r="J424" s="2"/>
      <c r="K424" s="2"/>
      <c r="L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43" t="s">
        <v>375</v>
      </c>
      <c r="B425" s="92" t="s">
        <v>116</v>
      </c>
      <c r="C425" s="93"/>
      <c r="D425" s="68">
        <v>0.12</v>
      </c>
      <c r="E425" s="41">
        <v>23</v>
      </c>
      <c r="F425" s="94">
        <f t="shared" si="163"/>
        <v>27.599999999999998</v>
      </c>
      <c r="G425" s="102">
        <f t="shared" si="164"/>
        <v>3.3119999999999998</v>
      </c>
      <c r="H425" s="143">
        <f t="shared" si="165"/>
        <v>2.76</v>
      </c>
      <c r="I425" s="2"/>
      <c r="J425" s="2"/>
      <c r="K425" s="2"/>
      <c r="L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42" t="s">
        <v>96</v>
      </c>
      <c r="B426" s="92"/>
      <c r="C426" s="93"/>
      <c r="D426" s="68"/>
      <c r="E426" s="41"/>
      <c r="F426" s="94"/>
      <c r="G426" s="99">
        <f>G422+G423+G424+G425</f>
        <v>14.183999999999999</v>
      </c>
      <c r="H426" s="145">
        <f>SUM(H422:H425)</f>
        <v>11.82</v>
      </c>
      <c r="I426" s="2"/>
      <c r="J426" s="2"/>
      <c r="K426" s="2"/>
      <c r="L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42"/>
      <c r="B427" s="92"/>
      <c r="C427" s="93"/>
      <c r="D427" s="68"/>
      <c r="E427" s="41"/>
      <c r="F427" s="94"/>
      <c r="G427" s="102"/>
      <c r="H427" s="145"/>
      <c r="I427" s="2"/>
      <c r="J427" s="2"/>
      <c r="K427" s="2"/>
      <c r="L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42" t="s">
        <v>440</v>
      </c>
      <c r="B428" s="92"/>
      <c r="C428" s="93"/>
      <c r="D428" s="68"/>
      <c r="E428" s="41"/>
      <c r="F428" s="94"/>
      <c r="G428" s="102"/>
      <c r="H428" s="145"/>
      <c r="I428" s="2"/>
      <c r="J428" s="2"/>
      <c r="K428" s="2"/>
      <c r="L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43" t="s">
        <v>325</v>
      </c>
      <c r="B429" s="92" t="s">
        <v>116</v>
      </c>
      <c r="C429" s="93"/>
      <c r="D429" s="68">
        <v>0.02</v>
      </c>
      <c r="E429" s="41">
        <v>10</v>
      </c>
      <c r="F429" s="94">
        <f t="shared" ref="F429:F432" si="166">E429*1.2</f>
        <v>12</v>
      </c>
      <c r="G429" s="102">
        <f t="shared" ref="G429:G432" si="167">D429*F429</f>
        <v>0.24</v>
      </c>
      <c r="H429" s="143">
        <f t="shared" ref="H429:H432" si="168">D429*E429</f>
        <v>0.2</v>
      </c>
      <c r="I429" s="2"/>
      <c r="J429" s="2"/>
      <c r="K429" s="2"/>
      <c r="L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43" t="s">
        <v>441</v>
      </c>
      <c r="B430" s="92" t="s">
        <v>119</v>
      </c>
      <c r="C430" s="93"/>
      <c r="D430" s="68">
        <v>1</v>
      </c>
      <c r="E430" s="41">
        <v>5.18</v>
      </c>
      <c r="F430" s="94">
        <f t="shared" si="166"/>
        <v>6.2159999999999993</v>
      </c>
      <c r="G430" s="102">
        <f t="shared" si="167"/>
        <v>6.2159999999999993</v>
      </c>
      <c r="H430" s="143">
        <f t="shared" si="168"/>
        <v>5.18</v>
      </c>
      <c r="I430" s="2"/>
      <c r="J430" s="2"/>
      <c r="K430" s="2"/>
      <c r="L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43" t="s">
        <v>332</v>
      </c>
      <c r="B431" s="92" t="s">
        <v>350</v>
      </c>
      <c r="C431" s="93"/>
      <c r="D431" s="68">
        <v>1</v>
      </c>
      <c r="E431" s="41">
        <v>6.78</v>
      </c>
      <c r="F431" s="94">
        <f t="shared" si="166"/>
        <v>8.1359999999999992</v>
      </c>
      <c r="G431" s="102">
        <f t="shared" si="167"/>
        <v>8.1359999999999992</v>
      </c>
      <c r="H431" s="143">
        <f t="shared" si="168"/>
        <v>6.78</v>
      </c>
      <c r="I431" s="2"/>
      <c r="J431" s="2"/>
      <c r="K431" s="2"/>
      <c r="L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43" t="s">
        <v>115</v>
      </c>
      <c r="B432" s="92" t="s">
        <v>116</v>
      </c>
      <c r="C432" s="93"/>
      <c r="D432" s="68">
        <v>0.12</v>
      </c>
      <c r="E432" s="41">
        <v>23</v>
      </c>
      <c r="F432" s="94">
        <f t="shared" si="166"/>
        <v>27.599999999999998</v>
      </c>
      <c r="G432" s="102">
        <f t="shared" si="167"/>
        <v>3.3119999999999998</v>
      </c>
      <c r="H432" s="143">
        <f t="shared" si="168"/>
        <v>2.76</v>
      </c>
      <c r="I432" s="2"/>
      <c r="J432" s="2"/>
      <c r="K432" s="2"/>
      <c r="L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42" t="s">
        <v>96</v>
      </c>
      <c r="B433" s="92"/>
      <c r="C433" s="93"/>
      <c r="D433" s="68"/>
      <c r="E433" s="41"/>
      <c r="F433" s="94"/>
      <c r="G433" s="99">
        <f t="shared" ref="G433:H433" si="169">G429+G430+G431+G432</f>
        <v>17.904</v>
      </c>
      <c r="H433" s="145">
        <f t="shared" si="169"/>
        <v>14.92</v>
      </c>
      <c r="I433" s="2"/>
      <c r="J433" s="2"/>
      <c r="K433" s="2"/>
      <c r="L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42"/>
      <c r="B434" s="92"/>
      <c r="C434" s="93"/>
      <c r="D434" s="68"/>
      <c r="E434" s="41"/>
      <c r="F434" s="94"/>
      <c r="G434" s="102"/>
      <c r="H434" s="145"/>
      <c r="I434" s="2"/>
      <c r="J434" s="2"/>
      <c r="K434" s="2"/>
      <c r="L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42" t="s">
        <v>442</v>
      </c>
      <c r="B435" s="92"/>
      <c r="C435" s="24"/>
      <c r="D435" s="68"/>
      <c r="E435" s="41"/>
      <c r="F435" s="94"/>
      <c r="G435" s="102"/>
      <c r="H435" s="145"/>
      <c r="I435" s="2"/>
      <c r="J435" s="2"/>
      <c r="K435" s="2"/>
      <c r="L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43" t="s">
        <v>325</v>
      </c>
      <c r="B436" s="92" t="s">
        <v>116</v>
      </c>
      <c r="C436" s="93"/>
      <c r="D436" s="68">
        <v>0.03</v>
      </c>
      <c r="E436" s="94">
        <v>10</v>
      </c>
      <c r="F436" s="94">
        <f t="shared" ref="F436:F439" si="170">E436*1.2</f>
        <v>12</v>
      </c>
      <c r="G436" s="102">
        <f t="shared" ref="G436:G439" si="171">D436*F436</f>
        <v>0.36</v>
      </c>
      <c r="H436" s="143">
        <f t="shared" ref="H436:H439" si="172">D436*E436</f>
        <v>0.3</v>
      </c>
      <c r="I436" s="2"/>
      <c r="J436" s="2"/>
      <c r="K436" s="2"/>
      <c r="L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43" t="s">
        <v>355</v>
      </c>
      <c r="B437" s="92" t="s">
        <v>146</v>
      </c>
      <c r="C437" s="93"/>
      <c r="D437" s="68">
        <v>0.02</v>
      </c>
      <c r="E437" s="94">
        <v>4.96</v>
      </c>
      <c r="F437" s="94">
        <f t="shared" si="170"/>
        <v>5.952</v>
      </c>
      <c r="G437" s="102">
        <f t="shared" si="171"/>
        <v>0.11904000000000001</v>
      </c>
      <c r="H437" s="143">
        <f t="shared" si="172"/>
        <v>9.9199999999999997E-2</v>
      </c>
      <c r="I437" s="2"/>
      <c r="J437" s="2"/>
      <c r="K437" s="2"/>
      <c r="L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43" t="s">
        <v>115</v>
      </c>
      <c r="B438" s="92" t="s">
        <v>116</v>
      </c>
      <c r="C438" s="93"/>
      <c r="D438" s="68">
        <v>0.2</v>
      </c>
      <c r="E438" s="94">
        <v>23</v>
      </c>
      <c r="F438" s="94">
        <f t="shared" si="170"/>
        <v>27.599999999999998</v>
      </c>
      <c r="G438" s="102">
        <f t="shared" si="171"/>
        <v>5.52</v>
      </c>
      <c r="H438" s="143">
        <f t="shared" si="172"/>
        <v>4.6000000000000005</v>
      </c>
      <c r="I438" s="2"/>
      <c r="J438" s="2"/>
      <c r="K438" s="2"/>
      <c r="L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43" t="s">
        <v>332</v>
      </c>
      <c r="B439" s="92" t="s">
        <v>89</v>
      </c>
      <c r="C439" s="93"/>
      <c r="D439" s="68">
        <v>1</v>
      </c>
      <c r="E439" s="94">
        <v>6.78</v>
      </c>
      <c r="F439" s="94">
        <f t="shared" si="170"/>
        <v>8.1359999999999992</v>
      </c>
      <c r="G439" s="102">
        <f t="shared" si="171"/>
        <v>8.1359999999999992</v>
      </c>
      <c r="H439" s="143">
        <f t="shared" si="172"/>
        <v>6.78</v>
      </c>
      <c r="I439" s="2"/>
      <c r="J439" s="2"/>
      <c r="K439" s="2"/>
      <c r="L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42" t="s">
        <v>96</v>
      </c>
      <c r="B440" s="92"/>
      <c r="C440" s="93"/>
      <c r="D440" s="68"/>
      <c r="E440" s="94"/>
      <c r="F440" s="94"/>
      <c r="G440" s="99">
        <f>G436+G438+G439</f>
        <v>14.015999999999998</v>
      </c>
      <c r="H440" s="145">
        <f>H436+H437+H438+H439</f>
        <v>11.779199999999999</v>
      </c>
      <c r="I440" s="2"/>
      <c r="J440" s="2"/>
      <c r="K440" s="2"/>
      <c r="L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43" t="s">
        <v>443</v>
      </c>
      <c r="B441" s="92"/>
      <c r="C441" s="93"/>
      <c r="D441" s="68"/>
      <c r="E441" s="41"/>
      <c r="F441" s="94"/>
      <c r="G441" s="102"/>
      <c r="H441" s="145"/>
      <c r="I441" s="2"/>
      <c r="J441" s="2"/>
      <c r="K441" s="2"/>
      <c r="L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42"/>
      <c r="B442" s="92"/>
      <c r="C442" s="93"/>
      <c r="D442" s="68"/>
      <c r="E442" s="41"/>
      <c r="F442" s="94"/>
      <c r="G442" s="102"/>
      <c r="H442" s="143">
        <f t="shared" ref="H442:H447" si="173">D442*E442</f>
        <v>0</v>
      </c>
      <c r="I442" s="2"/>
      <c r="J442" s="2"/>
      <c r="K442" s="2"/>
      <c r="L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42"/>
      <c r="B443" s="92"/>
      <c r="C443" s="93"/>
      <c r="D443" s="68"/>
      <c r="E443" s="41"/>
      <c r="F443" s="94"/>
      <c r="G443" s="102"/>
      <c r="H443" s="143">
        <f t="shared" si="173"/>
        <v>0</v>
      </c>
      <c r="I443" s="2"/>
      <c r="J443" s="2"/>
      <c r="K443" s="2"/>
      <c r="L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42"/>
      <c r="B444" s="92"/>
      <c r="C444" s="93"/>
      <c r="D444" s="68"/>
      <c r="E444" s="41"/>
      <c r="F444" s="94"/>
      <c r="G444" s="102"/>
      <c r="H444" s="143">
        <f t="shared" si="173"/>
        <v>0</v>
      </c>
      <c r="I444" s="2"/>
      <c r="J444" s="2"/>
      <c r="K444" s="2"/>
      <c r="L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42"/>
      <c r="B445" s="92"/>
      <c r="C445" s="93"/>
      <c r="D445" s="68"/>
      <c r="E445" s="41"/>
      <c r="F445" s="94"/>
      <c r="G445" s="102"/>
      <c r="H445" s="143">
        <f t="shared" si="173"/>
        <v>0</v>
      </c>
      <c r="I445" s="2"/>
      <c r="J445" s="2"/>
      <c r="K445" s="2"/>
      <c r="L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42"/>
      <c r="B446" s="92"/>
      <c r="C446" s="93"/>
      <c r="D446" s="68"/>
      <c r="E446" s="41"/>
      <c r="F446" s="94"/>
      <c r="G446" s="102"/>
      <c r="H446" s="143">
        <f t="shared" si="173"/>
        <v>0</v>
      </c>
      <c r="I446" s="2"/>
      <c r="J446" s="2"/>
      <c r="K446" s="2"/>
      <c r="L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42"/>
      <c r="B447" s="92"/>
      <c r="C447" s="93"/>
      <c r="D447" s="68"/>
      <c r="E447" s="41"/>
      <c r="F447" s="94"/>
      <c r="G447" s="102"/>
      <c r="H447" s="143">
        <f t="shared" si="173"/>
        <v>0</v>
      </c>
      <c r="I447" s="2"/>
      <c r="J447" s="2"/>
      <c r="K447" s="2"/>
      <c r="L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42"/>
      <c r="B448" s="92"/>
      <c r="C448" s="93"/>
      <c r="D448" s="68"/>
      <c r="E448" s="41"/>
      <c r="F448" s="94"/>
      <c r="G448" s="102"/>
      <c r="H448" s="143"/>
      <c r="I448" s="2"/>
      <c r="J448" s="2"/>
      <c r="K448" s="2"/>
      <c r="L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42" t="s">
        <v>444</v>
      </c>
      <c r="B449" s="92"/>
      <c r="C449" s="93"/>
      <c r="D449" s="68"/>
      <c r="E449" s="41"/>
      <c r="F449" s="94"/>
      <c r="G449" s="102"/>
      <c r="H449" s="145"/>
      <c r="I449" s="2"/>
      <c r="J449" s="2"/>
      <c r="K449" s="2"/>
      <c r="L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43" t="s">
        <v>360</v>
      </c>
      <c r="B450" s="92" t="s">
        <v>116</v>
      </c>
      <c r="C450" s="93"/>
      <c r="D450" s="68">
        <v>0.05</v>
      </c>
      <c r="E450" s="41">
        <v>10</v>
      </c>
      <c r="F450" s="94">
        <f t="shared" ref="F450:F452" si="174">E450*1.2</f>
        <v>12</v>
      </c>
      <c r="G450" s="102">
        <f t="shared" ref="G450:G452" si="175">D450*F450</f>
        <v>0.60000000000000009</v>
      </c>
      <c r="H450" s="143">
        <f t="shared" ref="H450:H455" si="176">D450*E450</f>
        <v>0.5</v>
      </c>
      <c r="I450" s="2"/>
      <c r="J450" s="2"/>
      <c r="K450" s="2"/>
      <c r="L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43" t="s">
        <v>121</v>
      </c>
      <c r="B451" s="92" t="s">
        <v>119</v>
      </c>
      <c r="C451" s="93"/>
      <c r="D451" s="68">
        <v>4</v>
      </c>
      <c r="E451" s="41">
        <v>0.13</v>
      </c>
      <c r="F451" s="94">
        <f t="shared" si="174"/>
        <v>0.156</v>
      </c>
      <c r="G451" s="102">
        <f t="shared" si="175"/>
        <v>0.624</v>
      </c>
      <c r="H451" s="143">
        <f t="shared" si="176"/>
        <v>0.52</v>
      </c>
      <c r="I451" s="2"/>
      <c r="J451" s="2"/>
      <c r="K451" s="2"/>
      <c r="L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43" t="s">
        <v>115</v>
      </c>
      <c r="B452" s="92" t="s">
        <v>116</v>
      </c>
      <c r="C452" s="93"/>
      <c r="D452" s="68">
        <v>0.05</v>
      </c>
      <c r="E452" s="41">
        <v>23</v>
      </c>
      <c r="F452" s="94">
        <f t="shared" si="174"/>
        <v>27.599999999999998</v>
      </c>
      <c r="G452" s="102">
        <f t="shared" si="175"/>
        <v>1.38</v>
      </c>
      <c r="H452" s="143">
        <f t="shared" si="176"/>
        <v>1.1500000000000001</v>
      </c>
      <c r="I452" s="2"/>
      <c r="J452" s="2"/>
      <c r="K452" s="2"/>
      <c r="L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42"/>
      <c r="B453" s="92"/>
      <c r="C453" s="93"/>
      <c r="D453" s="68"/>
      <c r="E453" s="41"/>
      <c r="F453" s="94"/>
      <c r="G453" s="102"/>
      <c r="H453" s="143">
        <f t="shared" si="176"/>
        <v>0</v>
      </c>
      <c r="I453" s="2"/>
      <c r="J453" s="2"/>
      <c r="K453" s="2"/>
      <c r="L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42"/>
      <c r="B454" s="92"/>
      <c r="C454" s="93"/>
      <c r="D454" s="68"/>
      <c r="E454" s="41"/>
      <c r="F454" s="94"/>
      <c r="G454" s="102"/>
      <c r="H454" s="143">
        <f t="shared" si="176"/>
        <v>0</v>
      </c>
      <c r="I454" s="2"/>
      <c r="J454" s="2"/>
      <c r="K454" s="2"/>
      <c r="L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42"/>
      <c r="B455" s="92"/>
      <c r="C455" s="93"/>
      <c r="D455" s="68"/>
      <c r="E455" s="41"/>
      <c r="F455" s="94"/>
      <c r="G455" s="102"/>
      <c r="H455" s="143">
        <f t="shared" si="176"/>
        <v>0</v>
      </c>
      <c r="I455" s="2"/>
      <c r="J455" s="2"/>
      <c r="K455" s="2"/>
      <c r="L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42" t="s">
        <v>96</v>
      </c>
      <c r="B456" s="92"/>
      <c r="C456" s="93"/>
      <c r="D456" s="68"/>
      <c r="E456" s="41"/>
      <c r="F456" s="94"/>
      <c r="G456" s="99">
        <f>G450+G451+G452</f>
        <v>2.6040000000000001</v>
      </c>
      <c r="H456" s="145">
        <f>SUM(H450:H455)</f>
        <v>2.17</v>
      </c>
      <c r="I456" s="2"/>
      <c r="J456" s="2"/>
      <c r="K456" s="2"/>
      <c r="L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42"/>
      <c r="B457" s="92"/>
      <c r="C457" s="93"/>
      <c r="D457" s="68"/>
      <c r="E457" s="41"/>
      <c r="F457" s="94"/>
      <c r="G457" s="102"/>
      <c r="H457" s="145"/>
      <c r="I457" s="2"/>
      <c r="J457" s="2"/>
      <c r="K457" s="2"/>
      <c r="L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42" t="s">
        <v>445</v>
      </c>
      <c r="B458" s="92"/>
      <c r="C458" s="93"/>
      <c r="D458" s="68"/>
      <c r="E458" s="41"/>
      <c r="F458" s="94"/>
      <c r="G458" s="102"/>
      <c r="H458" s="146"/>
      <c r="I458" s="2"/>
      <c r="J458" s="2"/>
      <c r="K458" s="2"/>
      <c r="L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43" t="s">
        <v>360</v>
      </c>
      <c r="B459" s="92" t="s">
        <v>116</v>
      </c>
      <c r="C459" s="93"/>
      <c r="D459" s="68">
        <v>0.05</v>
      </c>
      <c r="E459" s="41">
        <v>10</v>
      </c>
      <c r="F459" s="94">
        <f t="shared" ref="F459:F461" si="177">E459*1.2</f>
        <v>12</v>
      </c>
      <c r="G459" s="102">
        <f t="shared" ref="G459:G461" si="178">D459*F459</f>
        <v>0.60000000000000009</v>
      </c>
      <c r="H459" s="143">
        <f t="shared" ref="H459:H461" si="179">D459*E459</f>
        <v>0.5</v>
      </c>
      <c r="I459" s="2"/>
      <c r="J459" s="2"/>
      <c r="K459" s="2"/>
      <c r="L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43" t="s">
        <v>121</v>
      </c>
      <c r="B460" s="92" t="s">
        <v>119</v>
      </c>
      <c r="C460" s="93"/>
      <c r="D460" s="68">
        <v>5</v>
      </c>
      <c r="E460" s="41">
        <v>0.13</v>
      </c>
      <c r="F460" s="94">
        <f t="shared" si="177"/>
        <v>0.156</v>
      </c>
      <c r="G460" s="102">
        <f t="shared" si="178"/>
        <v>0.78</v>
      </c>
      <c r="H460" s="143">
        <f t="shared" si="179"/>
        <v>0.65</v>
      </c>
      <c r="I460" s="2"/>
      <c r="J460" s="2"/>
      <c r="K460" s="2"/>
      <c r="L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43" t="s">
        <v>446</v>
      </c>
      <c r="B461" s="92" t="s">
        <v>116</v>
      </c>
      <c r="C461" s="93"/>
      <c r="D461" s="68">
        <v>0.05</v>
      </c>
      <c r="E461" s="41">
        <v>23</v>
      </c>
      <c r="F461" s="94">
        <f t="shared" si="177"/>
        <v>27.599999999999998</v>
      </c>
      <c r="G461" s="102">
        <f t="shared" si="178"/>
        <v>1.38</v>
      </c>
      <c r="H461" s="143">
        <f t="shared" si="179"/>
        <v>1.1500000000000001</v>
      </c>
      <c r="I461" s="2"/>
      <c r="J461" s="2"/>
      <c r="K461" s="2"/>
      <c r="L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42" t="s">
        <v>96</v>
      </c>
      <c r="B462" s="92"/>
      <c r="C462" s="93"/>
      <c r="D462" s="68"/>
      <c r="E462" s="41"/>
      <c r="F462" s="94"/>
      <c r="G462" s="99">
        <f>G459+G460+G461</f>
        <v>2.76</v>
      </c>
      <c r="H462" s="145">
        <f>SUM(H459:H461)</f>
        <v>2.2999999999999998</v>
      </c>
      <c r="I462" s="2"/>
      <c r="J462" s="2"/>
      <c r="K462" s="2"/>
      <c r="L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42"/>
      <c r="B463" s="92"/>
      <c r="C463" s="93"/>
      <c r="D463" s="68"/>
      <c r="E463" s="41"/>
      <c r="F463" s="94"/>
      <c r="G463" s="102"/>
      <c r="H463" s="145"/>
      <c r="I463" s="2"/>
      <c r="J463" s="2"/>
      <c r="K463" s="2"/>
      <c r="L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42" t="s">
        <v>447</v>
      </c>
      <c r="B464" s="92"/>
      <c r="C464" s="93"/>
      <c r="D464" s="68"/>
      <c r="E464" s="41"/>
      <c r="F464" s="94"/>
      <c r="G464" s="102"/>
      <c r="H464" s="145"/>
      <c r="I464" s="2"/>
      <c r="J464" s="2"/>
      <c r="K464" s="2"/>
      <c r="L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43" t="s">
        <v>360</v>
      </c>
      <c r="B465" s="92" t="s">
        <v>116</v>
      </c>
      <c r="C465" s="93"/>
      <c r="D465" s="68">
        <v>0.05</v>
      </c>
      <c r="E465" s="41">
        <v>10</v>
      </c>
      <c r="F465" s="94">
        <f t="shared" ref="F465:F468" si="180">E465*1.2</f>
        <v>12</v>
      </c>
      <c r="G465" s="102">
        <f t="shared" ref="G465:G468" si="181">D465*F465</f>
        <v>0.60000000000000009</v>
      </c>
      <c r="H465" s="143">
        <f t="shared" ref="H465:H468" si="182">D465*E465</f>
        <v>0.5</v>
      </c>
      <c r="I465" s="2"/>
      <c r="J465" s="2"/>
      <c r="K465" s="2"/>
      <c r="L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43" t="s">
        <v>448</v>
      </c>
      <c r="B466" s="92" t="s">
        <v>449</v>
      </c>
      <c r="C466" s="93"/>
      <c r="D466" s="68">
        <v>1</v>
      </c>
      <c r="E466" s="41">
        <v>0.26</v>
      </c>
      <c r="F466" s="94">
        <f t="shared" si="180"/>
        <v>0.312</v>
      </c>
      <c r="G466" s="102">
        <f t="shared" si="181"/>
        <v>0.312</v>
      </c>
      <c r="H466" s="143">
        <f t="shared" si="182"/>
        <v>0.26</v>
      </c>
      <c r="I466" s="2"/>
      <c r="J466" s="2"/>
      <c r="K466" s="2"/>
      <c r="L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43" t="s">
        <v>121</v>
      </c>
      <c r="B467" s="92" t="s">
        <v>119</v>
      </c>
      <c r="C467" s="93"/>
      <c r="D467" s="68">
        <v>1</v>
      </c>
      <c r="E467" s="41">
        <v>0.13</v>
      </c>
      <c r="F467" s="94">
        <f t="shared" si="180"/>
        <v>0.156</v>
      </c>
      <c r="G467" s="102">
        <f t="shared" si="181"/>
        <v>0.156</v>
      </c>
      <c r="H467" s="143">
        <f t="shared" si="182"/>
        <v>0.13</v>
      </c>
      <c r="I467" s="2"/>
      <c r="J467" s="2"/>
      <c r="K467" s="2"/>
      <c r="L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43" t="s">
        <v>115</v>
      </c>
      <c r="B468" s="92" t="s">
        <v>116</v>
      </c>
      <c r="C468" s="93"/>
      <c r="D468" s="68">
        <v>0.05</v>
      </c>
      <c r="E468" s="41">
        <v>23</v>
      </c>
      <c r="F468" s="94">
        <f t="shared" si="180"/>
        <v>27.599999999999998</v>
      </c>
      <c r="G468" s="102">
        <f t="shared" si="181"/>
        <v>1.38</v>
      </c>
      <c r="H468" s="143">
        <f t="shared" si="182"/>
        <v>1.1500000000000001</v>
      </c>
      <c r="I468" s="2"/>
      <c r="J468" s="2"/>
      <c r="K468" s="2"/>
      <c r="L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42" t="s">
        <v>96</v>
      </c>
      <c r="B469" s="92"/>
      <c r="C469" s="93"/>
      <c r="D469" s="68"/>
      <c r="E469" s="41"/>
      <c r="F469" s="94"/>
      <c r="G469" s="99">
        <f>G465+G466+G467+G468</f>
        <v>2.448</v>
      </c>
      <c r="H469" s="145">
        <f>SUM(H465:H468)</f>
        <v>2.04</v>
      </c>
      <c r="I469" s="2"/>
      <c r="J469" s="2"/>
      <c r="K469" s="2"/>
      <c r="L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42"/>
      <c r="B470" s="92"/>
      <c r="C470" s="93"/>
      <c r="D470" s="68"/>
      <c r="E470" s="41"/>
      <c r="F470" s="94"/>
      <c r="G470" s="102"/>
      <c r="H470" s="145"/>
      <c r="I470" s="2"/>
      <c r="J470" s="2"/>
      <c r="K470" s="2"/>
      <c r="L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42" t="s">
        <v>450</v>
      </c>
      <c r="B471" s="92"/>
      <c r="C471" s="93"/>
      <c r="D471" s="68"/>
      <c r="E471" s="41"/>
      <c r="F471" s="94"/>
      <c r="G471" s="102"/>
      <c r="H471" s="143"/>
      <c r="I471" s="2"/>
      <c r="J471" s="2"/>
      <c r="K471" s="2"/>
      <c r="L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43" t="s">
        <v>121</v>
      </c>
      <c r="B472" s="92" t="s">
        <v>144</v>
      </c>
      <c r="C472" s="93"/>
      <c r="D472" s="68">
        <v>1</v>
      </c>
      <c r="E472" s="41">
        <v>0.13</v>
      </c>
      <c r="F472" s="94">
        <f t="shared" ref="F472:F473" si="183">E472*1.2</f>
        <v>0.156</v>
      </c>
      <c r="G472" s="102">
        <f t="shared" ref="G472:G473" si="184">D472*F472</f>
        <v>0.156</v>
      </c>
      <c r="H472" s="143">
        <f t="shared" ref="H472:H473" si="185">D472*E472</f>
        <v>0.13</v>
      </c>
      <c r="I472" s="2"/>
      <c r="J472" s="2"/>
      <c r="K472" s="2"/>
      <c r="L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43" t="s">
        <v>115</v>
      </c>
      <c r="B473" s="92" t="s">
        <v>116</v>
      </c>
      <c r="C473" s="93"/>
      <c r="D473" s="68">
        <v>0.05</v>
      </c>
      <c r="E473" s="41">
        <v>23</v>
      </c>
      <c r="F473" s="94">
        <f t="shared" si="183"/>
        <v>27.599999999999998</v>
      </c>
      <c r="G473" s="102">
        <f t="shared" si="184"/>
        <v>1.38</v>
      </c>
      <c r="H473" s="143">
        <f t="shared" si="185"/>
        <v>1.1500000000000001</v>
      </c>
      <c r="I473" s="2"/>
      <c r="J473" s="2"/>
      <c r="K473" s="2"/>
      <c r="L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42" t="s">
        <v>96</v>
      </c>
      <c r="B474" s="92"/>
      <c r="C474" s="93"/>
      <c r="D474" s="68"/>
      <c r="E474" s="41"/>
      <c r="F474" s="94"/>
      <c r="G474" s="99">
        <f>G472+G473</f>
        <v>1.5359999999999998</v>
      </c>
      <c r="H474" s="145">
        <f>H473+H472</f>
        <v>1.2800000000000002</v>
      </c>
      <c r="I474" s="2"/>
      <c r="J474" s="2"/>
      <c r="K474" s="2"/>
      <c r="L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42"/>
      <c r="B475" s="92"/>
      <c r="C475" s="93"/>
      <c r="D475" s="68"/>
      <c r="E475" s="41"/>
      <c r="F475" s="94"/>
      <c r="G475" s="99"/>
      <c r="H475" s="145"/>
      <c r="I475" s="2"/>
      <c r="J475" s="2"/>
      <c r="K475" s="2"/>
      <c r="L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42" t="s">
        <v>451</v>
      </c>
      <c r="B476" s="170"/>
      <c r="C476" s="171"/>
      <c r="D476" s="172"/>
      <c r="E476" s="113"/>
      <c r="F476" s="173"/>
      <c r="G476" s="174"/>
      <c r="H476" s="175"/>
      <c r="I476" s="2"/>
      <c r="J476" s="2"/>
      <c r="K476" s="2"/>
      <c r="L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43" t="s">
        <v>151</v>
      </c>
      <c r="B477" s="92" t="s">
        <v>116</v>
      </c>
      <c r="C477" s="93"/>
      <c r="D477" s="68">
        <v>0.05</v>
      </c>
      <c r="E477" s="41"/>
      <c r="F477" s="94">
        <v>12</v>
      </c>
      <c r="G477" s="102">
        <f t="shared" ref="G477:G479" si="186">D477*F477</f>
        <v>0.60000000000000009</v>
      </c>
      <c r="H477" s="145"/>
      <c r="I477" s="2"/>
      <c r="J477" s="2"/>
      <c r="K477" s="2"/>
      <c r="L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43" t="s">
        <v>115</v>
      </c>
      <c r="B478" s="92" t="s">
        <v>116</v>
      </c>
      <c r="C478" s="93"/>
      <c r="D478" s="68">
        <v>0.05</v>
      </c>
      <c r="E478" s="41"/>
      <c r="F478" s="94">
        <v>27.6</v>
      </c>
      <c r="G478" s="102">
        <f t="shared" si="186"/>
        <v>1.3800000000000001</v>
      </c>
      <c r="H478" s="145"/>
      <c r="I478" s="2"/>
      <c r="J478" s="2"/>
      <c r="K478" s="2"/>
      <c r="L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43" t="s">
        <v>452</v>
      </c>
      <c r="B479" s="92" t="s">
        <v>453</v>
      </c>
      <c r="C479" s="93"/>
      <c r="D479" s="68">
        <v>0.2</v>
      </c>
      <c r="E479" s="41"/>
      <c r="F479" s="94">
        <v>12</v>
      </c>
      <c r="G479" s="102">
        <f t="shared" si="186"/>
        <v>2.4000000000000004</v>
      </c>
      <c r="H479" s="145"/>
      <c r="I479" s="2"/>
      <c r="J479" s="2"/>
      <c r="K479" s="2"/>
      <c r="L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42"/>
      <c r="B480" s="92"/>
      <c r="C480" s="93"/>
      <c r="D480" s="68"/>
      <c r="E480" s="41"/>
      <c r="F480" s="94"/>
      <c r="G480" s="99">
        <f>G477+G478+G479</f>
        <v>4.3800000000000008</v>
      </c>
      <c r="H480" s="145"/>
      <c r="I480" s="2"/>
      <c r="J480" s="2"/>
      <c r="K480" s="2"/>
      <c r="L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42"/>
      <c r="B481" s="92"/>
      <c r="C481" s="93"/>
      <c r="D481" s="68"/>
      <c r="E481" s="41"/>
      <c r="F481" s="94"/>
      <c r="G481" s="102"/>
      <c r="H481" s="145"/>
      <c r="I481" s="2"/>
      <c r="J481" s="2"/>
      <c r="K481" s="2"/>
      <c r="L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42" t="s">
        <v>454</v>
      </c>
      <c r="B482" s="92"/>
      <c r="C482" s="93"/>
      <c r="D482" s="68"/>
      <c r="E482" s="41"/>
      <c r="F482" s="94"/>
      <c r="G482" s="102"/>
      <c r="H482" s="145"/>
      <c r="I482" s="2"/>
      <c r="J482" s="2"/>
      <c r="K482" s="2"/>
      <c r="L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43"/>
      <c r="B483" s="92"/>
      <c r="C483" s="93"/>
      <c r="D483" s="68"/>
      <c r="E483" s="41"/>
      <c r="F483" s="94"/>
      <c r="G483" s="102"/>
      <c r="H483" s="143">
        <f t="shared" ref="H483:H485" si="187">D483*E483</f>
        <v>0</v>
      </c>
      <c r="I483" s="2"/>
      <c r="J483" s="2"/>
      <c r="K483" s="2"/>
      <c r="L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43" t="s">
        <v>121</v>
      </c>
      <c r="B484" s="92" t="s">
        <v>144</v>
      </c>
      <c r="C484" s="93"/>
      <c r="D484" s="68">
        <v>1</v>
      </c>
      <c r="E484" s="41">
        <v>0.13</v>
      </c>
      <c r="F484" s="94">
        <f t="shared" ref="F484:F485" si="188">E484*1.2</f>
        <v>0.156</v>
      </c>
      <c r="G484" s="102">
        <f t="shared" ref="G484:G485" si="189">D484*F484</f>
        <v>0.156</v>
      </c>
      <c r="H484" s="143">
        <f t="shared" si="187"/>
        <v>0.13</v>
      </c>
      <c r="I484" s="2"/>
      <c r="J484" s="2"/>
      <c r="K484" s="2"/>
      <c r="L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43" t="s">
        <v>115</v>
      </c>
      <c r="B485" s="92" t="s">
        <v>116</v>
      </c>
      <c r="C485" s="93"/>
      <c r="D485" s="68">
        <v>0.05</v>
      </c>
      <c r="E485" s="41">
        <v>23</v>
      </c>
      <c r="F485" s="94">
        <f t="shared" si="188"/>
        <v>27.599999999999998</v>
      </c>
      <c r="G485" s="102">
        <f t="shared" si="189"/>
        <v>1.38</v>
      </c>
      <c r="H485" s="143">
        <f t="shared" si="187"/>
        <v>1.1500000000000001</v>
      </c>
      <c r="I485" s="2"/>
      <c r="J485" s="2"/>
      <c r="K485" s="2"/>
      <c r="L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42" t="s">
        <v>96</v>
      </c>
      <c r="B486" s="92"/>
      <c r="C486" s="93"/>
      <c r="D486" s="68"/>
      <c r="E486" s="41"/>
      <c r="F486" s="94"/>
      <c r="G486" s="99">
        <f>G484+G485</f>
        <v>1.5359999999999998</v>
      </c>
      <c r="H486" s="145">
        <f>SUM(H483:H485)</f>
        <v>1.2800000000000002</v>
      </c>
      <c r="I486" s="2"/>
      <c r="J486" s="2"/>
      <c r="K486" s="2"/>
      <c r="L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42"/>
      <c r="B487" s="92"/>
      <c r="C487" s="93"/>
      <c r="D487" s="68"/>
      <c r="E487" s="41"/>
      <c r="F487" s="94"/>
      <c r="G487" s="102"/>
      <c r="H487" s="145"/>
      <c r="I487" s="2"/>
      <c r="J487" s="2"/>
      <c r="K487" s="2"/>
      <c r="L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42" t="s">
        <v>455</v>
      </c>
      <c r="B488" s="92"/>
      <c r="C488" s="93"/>
      <c r="D488" s="68"/>
      <c r="E488" s="41"/>
      <c r="F488" s="94"/>
      <c r="G488" s="102"/>
      <c r="H488" s="145"/>
      <c r="I488" s="2"/>
      <c r="J488" s="2"/>
      <c r="K488" s="2"/>
      <c r="L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43" t="s">
        <v>456</v>
      </c>
      <c r="B489" s="92" t="s">
        <v>144</v>
      </c>
      <c r="C489" s="93"/>
      <c r="D489" s="68">
        <v>1</v>
      </c>
      <c r="E489" s="41">
        <v>0.13</v>
      </c>
      <c r="F489" s="94">
        <f t="shared" ref="F489:F495" si="190">E489*1.2</f>
        <v>0.156</v>
      </c>
      <c r="G489" s="102">
        <f t="shared" ref="G489:G495" si="191">D489*F489</f>
        <v>0.156</v>
      </c>
      <c r="H489" s="143">
        <f t="shared" ref="H489:H495" si="192">D489*E489</f>
        <v>0.13</v>
      </c>
      <c r="I489" s="2"/>
      <c r="J489" s="2"/>
      <c r="K489" s="2"/>
      <c r="L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43" t="s">
        <v>115</v>
      </c>
      <c r="B490" s="92" t="s">
        <v>116</v>
      </c>
      <c r="C490" s="93"/>
      <c r="D490" s="68">
        <v>0.05</v>
      </c>
      <c r="E490" s="41">
        <v>23</v>
      </c>
      <c r="F490" s="94">
        <f t="shared" si="190"/>
        <v>27.599999999999998</v>
      </c>
      <c r="G490" s="102">
        <f t="shared" si="191"/>
        <v>1.38</v>
      </c>
      <c r="H490" s="143">
        <f t="shared" si="192"/>
        <v>1.1500000000000001</v>
      </c>
      <c r="I490" s="2"/>
      <c r="J490" s="2"/>
      <c r="K490" s="2"/>
      <c r="L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43" t="s">
        <v>151</v>
      </c>
      <c r="B491" s="92" t="s">
        <v>116</v>
      </c>
      <c r="C491" s="93"/>
      <c r="D491" s="68">
        <v>0.5</v>
      </c>
      <c r="E491" s="41">
        <v>10</v>
      </c>
      <c r="F491" s="94">
        <f t="shared" si="190"/>
        <v>12</v>
      </c>
      <c r="G491" s="102">
        <f t="shared" si="191"/>
        <v>6</v>
      </c>
      <c r="H491" s="143">
        <f t="shared" si="192"/>
        <v>5</v>
      </c>
      <c r="I491" s="2"/>
      <c r="J491" s="2"/>
      <c r="K491" s="2"/>
      <c r="L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43" t="s">
        <v>88</v>
      </c>
      <c r="B492" s="92" t="s">
        <v>457</v>
      </c>
      <c r="C492" s="93"/>
      <c r="D492" s="68">
        <v>1</v>
      </c>
      <c r="E492" s="41">
        <v>6.78</v>
      </c>
      <c r="F492" s="94">
        <f t="shared" si="190"/>
        <v>8.1359999999999992</v>
      </c>
      <c r="G492" s="102">
        <f t="shared" si="191"/>
        <v>8.1359999999999992</v>
      </c>
      <c r="H492" s="143">
        <f t="shared" si="192"/>
        <v>6.78</v>
      </c>
      <c r="I492" s="2"/>
      <c r="J492" s="2"/>
      <c r="K492" s="2"/>
      <c r="L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43" t="s">
        <v>458</v>
      </c>
      <c r="B493" s="92" t="s">
        <v>116</v>
      </c>
      <c r="C493" s="93"/>
      <c r="D493" s="68">
        <v>0.01</v>
      </c>
      <c r="E493" s="41">
        <v>1</v>
      </c>
      <c r="F493" s="94">
        <f t="shared" si="190"/>
        <v>1.2</v>
      </c>
      <c r="G493" s="102">
        <f t="shared" si="191"/>
        <v>1.2E-2</v>
      </c>
      <c r="H493" s="143">
        <f t="shared" si="192"/>
        <v>0.01</v>
      </c>
      <c r="I493" s="2"/>
      <c r="J493" s="2"/>
      <c r="K493" s="2"/>
      <c r="L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43" t="s">
        <v>459</v>
      </c>
      <c r="B494" s="92" t="s">
        <v>116</v>
      </c>
      <c r="C494" s="93"/>
      <c r="D494" s="68">
        <v>0.01</v>
      </c>
      <c r="E494" s="41">
        <v>76.11</v>
      </c>
      <c r="F494" s="94">
        <f t="shared" si="190"/>
        <v>91.331999999999994</v>
      </c>
      <c r="G494" s="102">
        <f t="shared" si="191"/>
        <v>0.91331999999999991</v>
      </c>
      <c r="H494" s="143">
        <f t="shared" si="192"/>
        <v>0.7611</v>
      </c>
      <c r="I494" s="2"/>
      <c r="J494" s="2"/>
      <c r="K494" s="2"/>
      <c r="L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43" t="s">
        <v>460</v>
      </c>
      <c r="B495" s="92" t="s">
        <v>116</v>
      </c>
      <c r="C495" s="93"/>
      <c r="D495" s="68">
        <v>0.01</v>
      </c>
      <c r="E495" s="41">
        <v>18.8</v>
      </c>
      <c r="F495" s="94">
        <f t="shared" si="190"/>
        <v>22.56</v>
      </c>
      <c r="G495" s="102">
        <f t="shared" si="191"/>
        <v>0.22559999999999999</v>
      </c>
      <c r="H495" s="143">
        <f t="shared" si="192"/>
        <v>0.188</v>
      </c>
      <c r="I495" s="2"/>
      <c r="J495" s="2"/>
      <c r="K495" s="2"/>
      <c r="L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42" t="s">
        <v>96</v>
      </c>
      <c r="B496" s="92"/>
      <c r="C496" s="43"/>
      <c r="D496" s="68"/>
      <c r="E496" s="41"/>
      <c r="F496" s="94"/>
      <c r="G496" s="99">
        <f>G489+G490+G491+G492+G493+G494+G495</f>
        <v>16.82292</v>
      </c>
      <c r="H496" s="145">
        <f>SUM(H489:H495)</f>
        <v>14.019100000000002</v>
      </c>
      <c r="I496" s="2"/>
      <c r="J496" s="2"/>
      <c r="K496" s="2"/>
      <c r="L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42"/>
      <c r="B497" s="92"/>
      <c r="C497" s="43"/>
      <c r="D497" s="68"/>
      <c r="E497" s="41"/>
      <c r="F497" s="94"/>
      <c r="G497" s="102"/>
      <c r="H497" s="145"/>
      <c r="I497" s="2"/>
      <c r="J497" s="2"/>
      <c r="K497" s="2"/>
      <c r="L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42" t="s">
        <v>461</v>
      </c>
      <c r="B498" s="92"/>
      <c r="C498" s="43"/>
      <c r="D498" s="68"/>
      <c r="E498" s="41"/>
      <c r="F498" s="94"/>
      <c r="G498" s="102"/>
      <c r="H498" s="145"/>
      <c r="I498" s="2"/>
      <c r="J498" s="2"/>
      <c r="K498" s="2"/>
      <c r="L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43" t="s">
        <v>121</v>
      </c>
      <c r="B499" s="92" t="s">
        <v>144</v>
      </c>
      <c r="C499" s="43"/>
      <c r="D499" s="68">
        <v>1</v>
      </c>
      <c r="E499" s="41">
        <v>0.13</v>
      </c>
      <c r="F499" s="94">
        <f t="shared" ref="F499:F501" si="193">E499*1.2</f>
        <v>0.156</v>
      </c>
      <c r="G499" s="102">
        <f t="shared" ref="G499:G501" si="194">D499*F499</f>
        <v>0.156</v>
      </c>
      <c r="H499" s="143">
        <f t="shared" ref="H499:H502" si="195">D499*E499</f>
        <v>0.13</v>
      </c>
      <c r="I499" s="2"/>
      <c r="J499" s="2"/>
      <c r="K499" s="2"/>
      <c r="L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43" t="s">
        <v>115</v>
      </c>
      <c r="B500" s="92" t="s">
        <v>116</v>
      </c>
      <c r="C500" s="43"/>
      <c r="D500" s="68">
        <v>0.05</v>
      </c>
      <c r="E500" s="41">
        <v>23</v>
      </c>
      <c r="F500" s="94">
        <f t="shared" si="193"/>
        <v>27.599999999999998</v>
      </c>
      <c r="G500" s="102">
        <f t="shared" si="194"/>
        <v>1.38</v>
      </c>
      <c r="H500" s="143">
        <f t="shared" si="195"/>
        <v>1.1500000000000001</v>
      </c>
      <c r="I500" s="2"/>
      <c r="J500" s="2"/>
      <c r="K500" s="2"/>
      <c r="L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43" t="s">
        <v>462</v>
      </c>
      <c r="B501" s="92" t="s">
        <v>116</v>
      </c>
      <c r="C501" s="43"/>
      <c r="D501" s="68">
        <v>0.5</v>
      </c>
      <c r="E501" s="41">
        <v>10</v>
      </c>
      <c r="F501" s="94">
        <f t="shared" si="193"/>
        <v>12</v>
      </c>
      <c r="G501" s="102">
        <f t="shared" si="194"/>
        <v>6</v>
      </c>
      <c r="H501" s="143">
        <f t="shared" si="195"/>
        <v>5</v>
      </c>
      <c r="I501" s="2"/>
      <c r="J501" s="2"/>
      <c r="K501" s="2"/>
      <c r="L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43" t="s">
        <v>463</v>
      </c>
      <c r="B502" s="92"/>
      <c r="C502" s="43"/>
      <c r="D502" s="68"/>
      <c r="E502" s="41"/>
      <c r="F502" s="94"/>
      <c r="G502" s="102"/>
      <c r="H502" s="143">
        <f t="shared" si="195"/>
        <v>0</v>
      </c>
      <c r="I502" s="2"/>
      <c r="J502" s="2"/>
      <c r="K502" s="2"/>
      <c r="L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42" t="s">
        <v>96</v>
      </c>
      <c r="B503" s="92"/>
      <c r="C503" s="43"/>
      <c r="D503" s="68"/>
      <c r="E503" s="41"/>
      <c r="F503" s="94"/>
      <c r="G503" s="99">
        <f>G499+G500+G501</f>
        <v>7.5359999999999996</v>
      </c>
      <c r="H503" s="145">
        <f>SUM(H499:H502)</f>
        <v>6.28</v>
      </c>
      <c r="I503" s="2"/>
      <c r="J503" s="2"/>
      <c r="K503" s="2"/>
      <c r="L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42"/>
      <c r="B504" s="92"/>
      <c r="C504" s="43"/>
      <c r="D504" s="68"/>
      <c r="E504" s="41"/>
      <c r="F504" s="94"/>
      <c r="G504" s="102"/>
      <c r="H504" s="145"/>
      <c r="I504" s="2"/>
      <c r="J504" s="2"/>
      <c r="K504" s="2"/>
      <c r="L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42" t="s">
        <v>464</v>
      </c>
      <c r="B505" s="92"/>
      <c r="C505" s="43"/>
      <c r="D505" s="68"/>
      <c r="E505" s="41"/>
      <c r="F505" s="94"/>
      <c r="G505" s="102"/>
      <c r="H505" s="145"/>
      <c r="I505" s="2"/>
      <c r="J505" s="2"/>
      <c r="K505" s="2"/>
      <c r="L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43" t="s">
        <v>151</v>
      </c>
      <c r="B506" s="92" t="s">
        <v>116</v>
      </c>
      <c r="C506" s="43"/>
      <c r="D506" s="68">
        <v>0.05</v>
      </c>
      <c r="E506" s="41">
        <v>10</v>
      </c>
      <c r="F506" s="94">
        <f t="shared" ref="F506:F508" si="196">E506*1.2</f>
        <v>12</v>
      </c>
      <c r="G506" s="102">
        <f t="shared" ref="G506:G508" si="197">D506*F506</f>
        <v>0.60000000000000009</v>
      </c>
      <c r="H506" s="143">
        <f t="shared" ref="H506:H508" si="198">D506*E506</f>
        <v>0.5</v>
      </c>
      <c r="I506" s="2"/>
      <c r="J506" s="2"/>
      <c r="K506" s="2"/>
      <c r="L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43" t="s">
        <v>465</v>
      </c>
      <c r="B507" s="92" t="s">
        <v>116</v>
      </c>
      <c r="C507" s="43"/>
      <c r="D507" s="68">
        <v>1E-3</v>
      </c>
      <c r="E507" s="41">
        <v>2600</v>
      </c>
      <c r="F507" s="94">
        <f t="shared" si="196"/>
        <v>3120</v>
      </c>
      <c r="G507" s="102">
        <f t="shared" si="197"/>
        <v>3.12</v>
      </c>
      <c r="H507" s="143">
        <f t="shared" si="198"/>
        <v>2.6</v>
      </c>
      <c r="I507" s="2"/>
      <c r="J507" s="2"/>
      <c r="K507" s="2"/>
      <c r="L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43" t="s">
        <v>466</v>
      </c>
      <c r="B508" s="92" t="s">
        <v>116</v>
      </c>
      <c r="C508" s="43"/>
      <c r="D508" s="68">
        <v>0.05</v>
      </c>
      <c r="E508" s="41">
        <v>23</v>
      </c>
      <c r="F508" s="94">
        <f t="shared" si="196"/>
        <v>27.599999999999998</v>
      </c>
      <c r="G508" s="102">
        <f t="shared" si="197"/>
        <v>1.38</v>
      </c>
      <c r="H508" s="143">
        <f t="shared" si="198"/>
        <v>1.1500000000000001</v>
      </c>
      <c r="I508" s="2"/>
      <c r="J508" s="2"/>
      <c r="K508" s="2"/>
      <c r="L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42" t="s">
        <v>435</v>
      </c>
      <c r="B509" s="92"/>
      <c r="C509" s="43"/>
      <c r="D509" s="68"/>
      <c r="E509" s="41"/>
      <c r="F509" s="94"/>
      <c r="G509" s="99">
        <f>G506+G507+G508</f>
        <v>5.0999999999999996</v>
      </c>
      <c r="H509" s="145">
        <f>SUM(H506:H508)</f>
        <v>4.25</v>
      </c>
      <c r="I509" s="2"/>
      <c r="J509" s="2"/>
      <c r="K509" s="2"/>
      <c r="L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42"/>
      <c r="B510" s="92"/>
      <c r="C510" s="43"/>
      <c r="D510" s="68"/>
      <c r="E510" s="41"/>
      <c r="F510" s="94"/>
      <c r="G510" s="102"/>
      <c r="H510" s="145"/>
      <c r="I510" s="2"/>
      <c r="J510" s="2"/>
      <c r="K510" s="2"/>
      <c r="L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42" t="s">
        <v>467</v>
      </c>
      <c r="B511" s="92"/>
      <c r="C511" s="43"/>
      <c r="D511" s="68"/>
      <c r="E511" s="41"/>
      <c r="F511" s="94"/>
      <c r="G511" s="102"/>
      <c r="H511" s="145"/>
      <c r="I511" s="2"/>
      <c r="J511" s="2"/>
      <c r="K511" s="2"/>
      <c r="L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43" t="s">
        <v>468</v>
      </c>
      <c r="B512" s="92" t="s">
        <v>116</v>
      </c>
      <c r="C512" s="43"/>
      <c r="D512" s="68">
        <v>0.01</v>
      </c>
      <c r="E512" s="41">
        <v>57</v>
      </c>
      <c r="F512" s="94">
        <f t="shared" ref="F512:F513" si="199">E512*1.2</f>
        <v>68.399999999999991</v>
      </c>
      <c r="G512" s="102">
        <f t="shared" ref="G512:G513" si="200">D512*F512</f>
        <v>0.68399999999999994</v>
      </c>
      <c r="H512" s="143">
        <f t="shared" ref="H512:H513" si="201">D512*E512</f>
        <v>0.57000000000000006</v>
      </c>
      <c r="I512" s="2"/>
      <c r="J512" s="2"/>
      <c r="K512" s="2"/>
      <c r="L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43" t="s">
        <v>469</v>
      </c>
      <c r="B513" s="92" t="s">
        <v>116</v>
      </c>
      <c r="C513" s="43"/>
      <c r="D513" s="68">
        <v>0.01</v>
      </c>
      <c r="E513" s="41">
        <v>23.75</v>
      </c>
      <c r="F513" s="94">
        <f t="shared" si="199"/>
        <v>28.5</v>
      </c>
      <c r="G513" s="102">
        <f t="shared" si="200"/>
        <v>0.28500000000000003</v>
      </c>
      <c r="H513" s="143">
        <f t="shared" si="201"/>
        <v>0.23750000000000002</v>
      </c>
      <c r="I513" s="2"/>
      <c r="J513" s="2"/>
      <c r="K513" s="2"/>
      <c r="L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42" t="s">
        <v>96</v>
      </c>
      <c r="B514" s="92"/>
      <c r="C514" s="43"/>
      <c r="D514" s="68"/>
      <c r="E514" s="41"/>
      <c r="F514" s="94"/>
      <c r="G514" s="99">
        <f t="shared" ref="G514:H514" si="202">G512+G513</f>
        <v>0.96899999999999997</v>
      </c>
      <c r="H514" s="145">
        <f t="shared" si="202"/>
        <v>0.80750000000000011</v>
      </c>
      <c r="I514" s="2"/>
      <c r="J514" s="2"/>
      <c r="K514" s="2"/>
      <c r="L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43"/>
      <c r="B515" s="92"/>
      <c r="C515" s="43"/>
      <c r="D515" s="68"/>
      <c r="E515" s="41"/>
      <c r="F515" s="94"/>
      <c r="G515" s="102"/>
      <c r="H515" s="145"/>
      <c r="I515" s="2"/>
      <c r="J515" s="2"/>
      <c r="K515" s="2"/>
      <c r="L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42" t="s">
        <v>470</v>
      </c>
      <c r="B516" s="92"/>
      <c r="C516" s="43"/>
      <c r="D516" s="68"/>
      <c r="E516" s="41"/>
      <c r="F516" s="94"/>
      <c r="G516" s="102"/>
      <c r="H516" s="145"/>
      <c r="I516" s="2"/>
      <c r="J516" s="2"/>
      <c r="K516" s="2"/>
      <c r="L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43" t="s">
        <v>151</v>
      </c>
      <c r="B517" s="92" t="s">
        <v>116</v>
      </c>
      <c r="C517" s="43"/>
      <c r="D517" s="68">
        <v>0.5</v>
      </c>
      <c r="E517" s="41">
        <v>10</v>
      </c>
      <c r="F517" s="94">
        <f t="shared" ref="F517:F519" si="203">E517*1.2</f>
        <v>12</v>
      </c>
      <c r="G517" s="102">
        <f t="shared" ref="G517:G519" si="204">D517*F517</f>
        <v>6</v>
      </c>
      <c r="H517" s="143">
        <f t="shared" ref="H517:H520" si="205">D517*E517</f>
        <v>5</v>
      </c>
      <c r="I517" s="2"/>
      <c r="J517" s="2"/>
      <c r="K517" s="2"/>
      <c r="L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43" t="s">
        <v>466</v>
      </c>
      <c r="B518" s="92" t="s">
        <v>116</v>
      </c>
      <c r="C518" s="43"/>
      <c r="D518" s="68">
        <v>0.05</v>
      </c>
      <c r="E518" s="41">
        <v>23</v>
      </c>
      <c r="F518" s="94">
        <f t="shared" si="203"/>
        <v>27.599999999999998</v>
      </c>
      <c r="G518" s="102">
        <f t="shared" si="204"/>
        <v>1.38</v>
      </c>
      <c r="H518" s="143">
        <f t="shared" si="205"/>
        <v>1.1500000000000001</v>
      </c>
      <c r="I518" s="2"/>
      <c r="J518" s="2"/>
      <c r="K518" s="2"/>
      <c r="L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43" t="s">
        <v>458</v>
      </c>
      <c r="B519" s="92" t="s">
        <v>116</v>
      </c>
      <c r="C519" s="43"/>
      <c r="D519" s="68">
        <v>0.1</v>
      </c>
      <c r="E519" s="41">
        <v>0.99</v>
      </c>
      <c r="F519" s="94">
        <f t="shared" si="203"/>
        <v>1.1879999999999999</v>
      </c>
      <c r="G519" s="102">
        <f t="shared" si="204"/>
        <v>0.1188</v>
      </c>
      <c r="H519" s="143">
        <f t="shared" si="205"/>
        <v>9.9000000000000005E-2</v>
      </c>
      <c r="I519" s="2"/>
      <c r="J519" s="2"/>
      <c r="K519" s="2"/>
      <c r="L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76" t="s">
        <v>471</v>
      </c>
      <c r="B520" s="177" t="s">
        <v>119</v>
      </c>
      <c r="C520" s="176"/>
      <c r="D520" s="178">
        <v>1</v>
      </c>
      <c r="E520" s="179"/>
      <c r="F520" s="180"/>
      <c r="G520" s="181">
        <v>0</v>
      </c>
      <c r="H520" s="143">
        <f t="shared" si="205"/>
        <v>0</v>
      </c>
      <c r="I520" s="2"/>
      <c r="J520" s="2"/>
      <c r="K520" s="2"/>
      <c r="L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42" t="s">
        <v>96</v>
      </c>
      <c r="B521" s="92"/>
      <c r="C521" s="43"/>
      <c r="D521" s="68"/>
      <c r="E521" s="41"/>
      <c r="F521" s="94"/>
      <c r="G521" s="99">
        <f>G517+G518+G519+G520</f>
        <v>7.4988000000000001</v>
      </c>
      <c r="H521" s="145">
        <f>SUM(H517:H518)</f>
        <v>6.15</v>
      </c>
      <c r="I521" s="2"/>
      <c r="J521" s="2"/>
      <c r="K521" s="2"/>
      <c r="L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42"/>
      <c r="B522" s="182"/>
      <c r="C522" s="42"/>
      <c r="D522" s="183"/>
      <c r="E522" s="184"/>
      <c r="F522" s="185"/>
      <c r="G522" s="99"/>
      <c r="H522" s="145"/>
      <c r="I522" s="2"/>
      <c r="J522" s="2"/>
      <c r="K522" s="2"/>
      <c r="L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42" t="s">
        <v>472</v>
      </c>
      <c r="B523" s="182"/>
      <c r="C523" s="42"/>
      <c r="D523" s="183"/>
      <c r="E523" s="184"/>
      <c r="F523" s="185"/>
      <c r="G523" s="99"/>
      <c r="H523" s="145"/>
      <c r="I523" s="2"/>
      <c r="J523" s="2"/>
      <c r="K523" s="2"/>
      <c r="L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43" t="s">
        <v>466</v>
      </c>
      <c r="B524" s="92" t="s">
        <v>116</v>
      </c>
      <c r="C524" s="42"/>
      <c r="D524" s="68">
        <v>0.05</v>
      </c>
      <c r="E524" s="41">
        <v>23</v>
      </c>
      <c r="F524" s="94">
        <f t="shared" ref="F524:F525" si="206">E524*1.2</f>
        <v>27.599999999999998</v>
      </c>
      <c r="G524" s="102">
        <f t="shared" ref="G524:G525" si="207">D524*F524</f>
        <v>1.38</v>
      </c>
      <c r="H524" s="143">
        <f t="shared" ref="H524:H525" si="208">D524*E524</f>
        <v>1.1500000000000001</v>
      </c>
      <c r="I524" s="2"/>
      <c r="J524" s="2"/>
      <c r="K524" s="2"/>
      <c r="L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43" t="s">
        <v>473</v>
      </c>
      <c r="B525" s="92" t="s">
        <v>116</v>
      </c>
      <c r="C525" s="42"/>
      <c r="D525" s="68">
        <v>0.05</v>
      </c>
      <c r="E525" s="41">
        <v>10</v>
      </c>
      <c r="F525" s="94">
        <f t="shared" si="206"/>
        <v>12</v>
      </c>
      <c r="G525" s="102">
        <f t="shared" si="207"/>
        <v>0.60000000000000009</v>
      </c>
      <c r="H525" s="143">
        <f t="shared" si="208"/>
        <v>0.5</v>
      </c>
      <c r="I525" s="2"/>
      <c r="J525" s="2"/>
      <c r="K525" s="2"/>
      <c r="L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42" t="s">
        <v>321</v>
      </c>
      <c r="B526" s="92"/>
      <c r="C526" s="42"/>
      <c r="D526" s="183"/>
      <c r="E526" s="184"/>
      <c r="F526" s="185"/>
      <c r="G526" s="99">
        <f>G524+G525</f>
        <v>1.98</v>
      </c>
      <c r="H526" s="145">
        <f>SUM(H524:H525)</f>
        <v>1.6500000000000001</v>
      </c>
      <c r="I526" s="2"/>
      <c r="J526" s="2"/>
      <c r="K526" s="2"/>
      <c r="L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43"/>
      <c r="B527" s="92"/>
      <c r="C527" s="43"/>
      <c r="D527" s="68"/>
      <c r="E527" s="41"/>
      <c r="F527" s="94"/>
      <c r="G527" s="102"/>
      <c r="H527" s="145"/>
      <c r="I527" s="2"/>
      <c r="J527" s="2"/>
      <c r="K527" s="2"/>
      <c r="L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42" t="s">
        <v>474</v>
      </c>
      <c r="B528" s="92"/>
      <c r="C528" s="43"/>
      <c r="D528" s="68"/>
      <c r="E528" s="41"/>
      <c r="F528" s="94"/>
      <c r="G528" s="102"/>
      <c r="H528" s="145"/>
      <c r="I528" s="2"/>
      <c r="J528" s="2"/>
      <c r="K528" s="2"/>
      <c r="L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43" t="s">
        <v>360</v>
      </c>
      <c r="B529" s="92" t="s">
        <v>116</v>
      </c>
      <c r="C529" s="43"/>
      <c r="D529" s="68">
        <v>0.05</v>
      </c>
      <c r="E529" s="41">
        <v>10</v>
      </c>
      <c r="F529" s="94">
        <f t="shared" ref="F529:F532" si="209">E529*1.2</f>
        <v>12</v>
      </c>
      <c r="G529" s="102">
        <f t="shared" ref="G529:G532" si="210">D529*F529</f>
        <v>0.60000000000000009</v>
      </c>
      <c r="H529" s="143">
        <v>0.26</v>
      </c>
      <c r="I529" s="2"/>
      <c r="J529" s="2"/>
      <c r="K529" s="2"/>
      <c r="L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43" t="s">
        <v>448</v>
      </c>
      <c r="B530" s="92" t="s">
        <v>449</v>
      </c>
      <c r="C530" s="43"/>
      <c r="D530" s="68">
        <v>1</v>
      </c>
      <c r="E530" s="41">
        <v>0.26</v>
      </c>
      <c r="F530" s="94">
        <f t="shared" si="209"/>
        <v>0.312</v>
      </c>
      <c r="G530" s="102">
        <f t="shared" si="210"/>
        <v>0.312</v>
      </c>
      <c r="H530" s="143">
        <v>0.13</v>
      </c>
      <c r="I530" s="2"/>
      <c r="J530" s="2"/>
      <c r="K530" s="2"/>
      <c r="L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43" t="s">
        <v>121</v>
      </c>
      <c r="B531" s="92" t="s">
        <v>119</v>
      </c>
      <c r="C531" s="43"/>
      <c r="D531" s="68">
        <v>1</v>
      </c>
      <c r="E531" s="41">
        <v>0.13</v>
      </c>
      <c r="F531" s="94">
        <f t="shared" si="209"/>
        <v>0.156</v>
      </c>
      <c r="G531" s="102">
        <f t="shared" si="210"/>
        <v>0.156</v>
      </c>
      <c r="H531" s="143">
        <v>0.02</v>
      </c>
      <c r="I531" s="2"/>
      <c r="J531" s="2"/>
      <c r="K531" s="2"/>
      <c r="L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43" t="s">
        <v>115</v>
      </c>
      <c r="B532" s="92" t="s">
        <v>116</v>
      </c>
      <c r="C532" s="43"/>
      <c r="D532" s="68">
        <v>0.05</v>
      </c>
      <c r="E532" s="41">
        <v>23</v>
      </c>
      <c r="F532" s="94">
        <f t="shared" si="209"/>
        <v>27.599999999999998</v>
      </c>
      <c r="G532" s="102">
        <f t="shared" si="210"/>
        <v>1.38</v>
      </c>
      <c r="H532" s="143">
        <v>0.45</v>
      </c>
      <c r="I532" s="2"/>
      <c r="J532" s="2"/>
      <c r="K532" s="2"/>
      <c r="L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42" t="s">
        <v>96</v>
      </c>
      <c r="B533" s="92"/>
      <c r="C533" s="43"/>
      <c r="D533" s="68"/>
      <c r="E533" s="41"/>
      <c r="F533" s="94"/>
      <c r="G533" s="99">
        <f>G529+G530+G531+G532</f>
        <v>2.448</v>
      </c>
      <c r="H533" s="145">
        <f>SUM(H529:H532)</f>
        <v>0.8600000000000001</v>
      </c>
      <c r="I533" s="2"/>
      <c r="J533" s="2"/>
      <c r="K533" s="2"/>
      <c r="L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42"/>
      <c r="B534" s="92"/>
      <c r="C534" s="43"/>
      <c r="D534" s="68"/>
      <c r="E534" s="41"/>
      <c r="F534" s="94"/>
      <c r="G534" s="102"/>
      <c r="H534" s="145"/>
      <c r="I534" s="2"/>
      <c r="J534" s="2"/>
      <c r="K534" s="2"/>
      <c r="L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42" t="s">
        <v>475</v>
      </c>
      <c r="B535" s="92"/>
      <c r="C535" s="43"/>
      <c r="D535" s="68"/>
      <c r="E535" s="41"/>
      <c r="F535" s="94"/>
      <c r="G535" s="102"/>
      <c r="H535" s="146"/>
      <c r="I535" s="2"/>
      <c r="J535" s="2"/>
      <c r="K535" s="2"/>
      <c r="L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43" t="s">
        <v>115</v>
      </c>
      <c r="B536" s="92" t="s">
        <v>116</v>
      </c>
      <c r="C536" s="93"/>
      <c r="D536" s="68">
        <v>0.05</v>
      </c>
      <c r="E536" s="41">
        <v>23</v>
      </c>
      <c r="F536" s="94">
        <f>E536*1.2</f>
        <v>27.599999999999998</v>
      </c>
      <c r="G536" s="102">
        <f>D536*F536</f>
        <v>1.38</v>
      </c>
      <c r="H536" s="143">
        <f>D536*E536</f>
        <v>1.1500000000000001</v>
      </c>
      <c r="I536" s="2"/>
      <c r="J536" s="2"/>
      <c r="K536" s="2"/>
      <c r="L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42" t="s">
        <v>96</v>
      </c>
      <c r="B537" s="92"/>
      <c r="C537" s="93"/>
      <c r="D537" s="68"/>
      <c r="E537" s="41"/>
      <c r="F537" s="94"/>
      <c r="G537" s="99">
        <f t="shared" ref="G537:H537" si="211">G536</f>
        <v>1.38</v>
      </c>
      <c r="H537" s="145">
        <f t="shared" si="211"/>
        <v>1.1500000000000001</v>
      </c>
      <c r="I537" s="2"/>
      <c r="J537" s="2"/>
      <c r="K537" s="2"/>
      <c r="L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42"/>
      <c r="B538" s="92"/>
      <c r="C538" s="93"/>
      <c r="D538" s="68"/>
      <c r="E538" s="41"/>
      <c r="F538" s="94"/>
      <c r="G538" s="102"/>
      <c r="H538" s="145"/>
      <c r="I538" s="2"/>
      <c r="J538" s="2"/>
      <c r="K538" s="2"/>
      <c r="L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42" t="s">
        <v>476</v>
      </c>
      <c r="B539" s="92"/>
      <c r="C539" s="93"/>
      <c r="D539" s="68"/>
      <c r="E539" s="41"/>
      <c r="F539" s="94"/>
      <c r="G539" s="102"/>
      <c r="H539" s="145"/>
      <c r="I539" s="2"/>
      <c r="J539" s="2"/>
      <c r="K539" s="2"/>
      <c r="L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43" t="s">
        <v>115</v>
      </c>
      <c r="B540" s="92" t="s">
        <v>116</v>
      </c>
      <c r="C540" s="93"/>
      <c r="D540" s="68">
        <v>0.05</v>
      </c>
      <c r="E540" s="41">
        <v>23</v>
      </c>
      <c r="F540" s="94">
        <f t="shared" ref="F540:F541" si="212">E540*1.2</f>
        <v>27.599999999999998</v>
      </c>
      <c r="G540" s="102">
        <f t="shared" ref="G540:G541" si="213">D540*F540</f>
        <v>1.38</v>
      </c>
      <c r="H540" s="143">
        <f t="shared" ref="H540:H541" si="214">D540*E540</f>
        <v>1.1500000000000001</v>
      </c>
      <c r="I540" s="2"/>
      <c r="J540" s="2"/>
      <c r="K540" s="2"/>
      <c r="L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43" t="s">
        <v>477</v>
      </c>
      <c r="B541" s="92" t="s">
        <v>116</v>
      </c>
      <c r="C541" s="93"/>
      <c r="D541" s="68">
        <v>0.04</v>
      </c>
      <c r="E541" s="41">
        <v>10</v>
      </c>
      <c r="F541" s="94">
        <f t="shared" si="212"/>
        <v>12</v>
      </c>
      <c r="G541" s="102">
        <f t="shared" si="213"/>
        <v>0.48</v>
      </c>
      <c r="H541" s="143">
        <f t="shared" si="214"/>
        <v>0.4</v>
      </c>
      <c r="I541" s="2"/>
      <c r="J541" s="2"/>
      <c r="K541" s="2"/>
      <c r="L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42" t="s">
        <v>96</v>
      </c>
      <c r="B542" s="92"/>
      <c r="C542" s="93"/>
      <c r="D542" s="68"/>
      <c r="E542" s="41"/>
      <c r="F542" s="94"/>
      <c r="G542" s="99">
        <f>G540+G541</f>
        <v>1.8599999999999999</v>
      </c>
      <c r="H542" s="145">
        <f>SUM(H540:H541)</f>
        <v>1.5500000000000003</v>
      </c>
      <c r="I542" s="2"/>
      <c r="J542" s="2"/>
      <c r="K542" s="2"/>
      <c r="L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42"/>
      <c r="B543" s="92"/>
      <c r="C543" s="93"/>
      <c r="D543" s="68"/>
      <c r="E543" s="41"/>
      <c r="F543" s="94"/>
      <c r="G543" s="102"/>
      <c r="H543" s="145"/>
      <c r="I543" s="2"/>
      <c r="J543" s="2"/>
      <c r="K543" s="2"/>
      <c r="L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42" t="s">
        <v>478</v>
      </c>
      <c r="B544" s="92"/>
      <c r="C544" s="43"/>
      <c r="D544" s="68"/>
      <c r="E544" s="41"/>
      <c r="F544" s="94"/>
      <c r="G544" s="102"/>
      <c r="H544" s="146"/>
      <c r="I544" s="2"/>
      <c r="J544" s="2"/>
      <c r="K544" s="2"/>
      <c r="L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43" t="s">
        <v>325</v>
      </c>
      <c r="B545" s="92" t="s">
        <v>116</v>
      </c>
      <c r="C545" s="93"/>
      <c r="D545" s="68">
        <v>0.05</v>
      </c>
      <c r="E545" s="41">
        <v>10</v>
      </c>
      <c r="F545" s="94">
        <f t="shared" ref="F545:F548" si="215">E545*1.2</f>
        <v>12</v>
      </c>
      <c r="G545" s="102">
        <f t="shared" ref="G545:G548" si="216">D545*F545</f>
        <v>0.60000000000000009</v>
      </c>
      <c r="H545" s="143">
        <f t="shared" ref="H545:H548" si="217">D545*E545</f>
        <v>0.5</v>
      </c>
      <c r="I545" s="2"/>
      <c r="J545" s="2"/>
      <c r="K545" s="2"/>
      <c r="L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43" t="s">
        <v>479</v>
      </c>
      <c r="B546" s="92" t="s">
        <v>453</v>
      </c>
      <c r="C546" s="93"/>
      <c r="D546" s="68">
        <v>2.5</v>
      </c>
      <c r="E546" s="41">
        <v>3.84</v>
      </c>
      <c r="F546" s="94">
        <f t="shared" si="215"/>
        <v>4.6079999999999997</v>
      </c>
      <c r="G546" s="102">
        <f t="shared" si="216"/>
        <v>11.52</v>
      </c>
      <c r="H546" s="143">
        <f t="shared" si="217"/>
        <v>9.6</v>
      </c>
      <c r="I546" s="2"/>
      <c r="J546" s="2"/>
      <c r="K546" s="2"/>
      <c r="L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43" t="s">
        <v>480</v>
      </c>
      <c r="B547" s="92" t="s">
        <v>116</v>
      </c>
      <c r="C547" s="93"/>
      <c r="D547" s="68">
        <v>0.03</v>
      </c>
      <c r="E547" s="41">
        <v>11.5</v>
      </c>
      <c r="F547" s="94">
        <f t="shared" si="215"/>
        <v>13.799999999999999</v>
      </c>
      <c r="G547" s="102">
        <f t="shared" si="216"/>
        <v>0.41399999999999998</v>
      </c>
      <c r="H547" s="143">
        <f t="shared" si="217"/>
        <v>0.34499999999999997</v>
      </c>
      <c r="I547" s="2"/>
      <c r="J547" s="2"/>
      <c r="K547" s="2"/>
      <c r="L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43" t="s">
        <v>115</v>
      </c>
      <c r="B548" s="92" t="s">
        <v>116</v>
      </c>
      <c r="C548" s="93"/>
      <c r="D548" s="68">
        <v>0.03</v>
      </c>
      <c r="E548" s="41">
        <v>23</v>
      </c>
      <c r="F548" s="94">
        <f t="shared" si="215"/>
        <v>27.599999999999998</v>
      </c>
      <c r="G548" s="102">
        <f t="shared" si="216"/>
        <v>0.82799999999999996</v>
      </c>
      <c r="H548" s="143">
        <f t="shared" si="217"/>
        <v>0.69</v>
      </c>
      <c r="I548" s="2"/>
      <c r="J548" s="2"/>
      <c r="K548" s="2"/>
      <c r="L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42" t="s">
        <v>96</v>
      </c>
      <c r="B549" s="92"/>
      <c r="C549" s="93"/>
      <c r="D549" s="68"/>
      <c r="E549" s="41"/>
      <c r="F549" s="94"/>
      <c r="G549" s="99">
        <f>G545+G546+G547+G548</f>
        <v>13.361999999999998</v>
      </c>
      <c r="H549" s="145">
        <f>SUM(H545:H548)</f>
        <v>11.135</v>
      </c>
      <c r="I549" s="2"/>
      <c r="J549" s="2"/>
      <c r="K549" s="2"/>
      <c r="L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42"/>
      <c r="B550" s="92"/>
      <c r="C550" s="93"/>
      <c r="D550" s="68"/>
      <c r="E550" s="41"/>
      <c r="F550" s="94"/>
      <c r="G550" s="102"/>
      <c r="H550" s="145"/>
      <c r="I550" s="2"/>
      <c r="J550" s="2"/>
      <c r="K550" s="2"/>
      <c r="L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42" t="s">
        <v>481</v>
      </c>
      <c r="B551" s="92"/>
      <c r="C551" s="93"/>
      <c r="D551" s="68"/>
      <c r="E551" s="41"/>
      <c r="F551" s="94"/>
      <c r="G551" s="102"/>
      <c r="H551" s="145"/>
      <c r="I551" s="2"/>
      <c r="J551" s="2"/>
      <c r="K551" s="2"/>
      <c r="L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43" t="s">
        <v>325</v>
      </c>
      <c r="B552" s="92" t="s">
        <v>116</v>
      </c>
      <c r="C552" s="93"/>
      <c r="D552" s="68">
        <v>0.01</v>
      </c>
      <c r="E552" s="41">
        <v>10</v>
      </c>
      <c r="F552" s="94">
        <f t="shared" ref="F552:F557" si="218">E552*1.2</f>
        <v>12</v>
      </c>
      <c r="G552" s="102">
        <f t="shared" ref="G552:G557" si="219">D552*F552</f>
        <v>0.12</v>
      </c>
      <c r="H552" s="143">
        <f t="shared" ref="H552:H557" si="220">D552*E552</f>
        <v>0.1</v>
      </c>
      <c r="I552" s="2"/>
      <c r="J552" s="2"/>
      <c r="K552" s="2"/>
      <c r="L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43" t="s">
        <v>482</v>
      </c>
      <c r="B553" s="92" t="s">
        <v>119</v>
      </c>
      <c r="C553" s="93"/>
      <c r="D553" s="68">
        <v>2</v>
      </c>
      <c r="E553" s="41">
        <v>0.6</v>
      </c>
      <c r="F553" s="94">
        <f t="shared" si="218"/>
        <v>0.72</v>
      </c>
      <c r="G553" s="102">
        <f t="shared" si="219"/>
        <v>1.44</v>
      </c>
      <c r="H553" s="143">
        <f t="shared" si="220"/>
        <v>1.2</v>
      </c>
      <c r="I553" s="2"/>
      <c r="J553" s="2"/>
      <c r="K553" s="2"/>
      <c r="L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43" t="s">
        <v>483</v>
      </c>
      <c r="B554" s="92" t="s">
        <v>116</v>
      </c>
      <c r="C554" s="93"/>
      <c r="D554" s="68">
        <v>15</v>
      </c>
      <c r="E554" s="41">
        <v>1.07</v>
      </c>
      <c r="F554" s="94">
        <f t="shared" si="218"/>
        <v>1.284</v>
      </c>
      <c r="G554" s="102">
        <f t="shared" si="219"/>
        <v>19.260000000000002</v>
      </c>
      <c r="H554" s="143">
        <f t="shared" si="220"/>
        <v>16.05</v>
      </c>
      <c r="I554" s="2"/>
      <c r="J554" s="2"/>
      <c r="K554" s="2"/>
      <c r="L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43" t="s">
        <v>484</v>
      </c>
      <c r="B555" s="92" t="s">
        <v>453</v>
      </c>
      <c r="C555" s="93"/>
      <c r="D555" s="68">
        <v>0.15</v>
      </c>
      <c r="E555" s="41">
        <v>11</v>
      </c>
      <c r="F555" s="94">
        <f t="shared" si="218"/>
        <v>13.2</v>
      </c>
      <c r="G555" s="102">
        <f t="shared" si="219"/>
        <v>1.9799999999999998</v>
      </c>
      <c r="H555" s="143">
        <f t="shared" si="220"/>
        <v>1.65</v>
      </c>
      <c r="I555" s="2"/>
      <c r="J555" s="2"/>
      <c r="K555" s="2"/>
      <c r="L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43" t="s">
        <v>115</v>
      </c>
      <c r="B556" s="92" t="s">
        <v>116</v>
      </c>
      <c r="C556" s="93"/>
      <c r="D556" s="68">
        <v>0.02</v>
      </c>
      <c r="E556" s="41">
        <v>23</v>
      </c>
      <c r="F556" s="94">
        <f t="shared" si="218"/>
        <v>27.599999999999998</v>
      </c>
      <c r="G556" s="102">
        <f t="shared" si="219"/>
        <v>0.55199999999999994</v>
      </c>
      <c r="H556" s="143">
        <f t="shared" si="220"/>
        <v>0.46</v>
      </c>
      <c r="I556" s="2"/>
      <c r="J556" s="2"/>
      <c r="K556" s="2"/>
      <c r="L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43" t="s">
        <v>485</v>
      </c>
      <c r="B557" s="92" t="s">
        <v>119</v>
      </c>
      <c r="C557" s="93"/>
      <c r="D557" s="68">
        <v>1</v>
      </c>
      <c r="E557" s="41">
        <v>1.5</v>
      </c>
      <c r="F557" s="94">
        <f t="shared" si="218"/>
        <v>1.7999999999999998</v>
      </c>
      <c r="G557" s="102">
        <f t="shared" si="219"/>
        <v>1.7999999999999998</v>
      </c>
      <c r="H557" s="143">
        <f t="shared" si="220"/>
        <v>1.5</v>
      </c>
      <c r="I557" s="2"/>
      <c r="J557" s="2"/>
      <c r="K557" s="2"/>
      <c r="L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42" t="s">
        <v>96</v>
      </c>
      <c r="B558" s="92"/>
      <c r="C558" s="93"/>
      <c r="D558" s="68"/>
      <c r="E558" s="41"/>
      <c r="F558" s="94"/>
      <c r="G558" s="99">
        <f>G552+G553+G554+G555+G556+G557</f>
        <v>25.152000000000001</v>
      </c>
      <c r="H558" s="145">
        <f>SUM(H552:H557)</f>
        <v>20.96</v>
      </c>
      <c r="I558" s="2"/>
      <c r="J558" s="2"/>
      <c r="K558" s="2"/>
      <c r="L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42"/>
      <c r="B559" s="92"/>
      <c r="C559" s="93"/>
      <c r="D559" s="68"/>
      <c r="E559" s="41"/>
      <c r="F559" s="94"/>
      <c r="G559" s="102"/>
      <c r="H559" s="145"/>
      <c r="I559" s="2"/>
      <c r="J559" s="2"/>
      <c r="K559" s="2"/>
      <c r="L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42" t="s">
        <v>486</v>
      </c>
      <c r="B560" s="92"/>
      <c r="C560" s="93"/>
      <c r="D560" s="68"/>
      <c r="E560" s="41"/>
      <c r="F560" s="94"/>
      <c r="G560" s="102"/>
      <c r="H560" s="146"/>
      <c r="I560" s="2"/>
      <c r="J560" s="2"/>
      <c r="K560" s="2"/>
      <c r="L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43" t="s">
        <v>360</v>
      </c>
      <c r="B561" s="92" t="s">
        <v>116</v>
      </c>
      <c r="C561" s="93"/>
      <c r="D561" s="68">
        <v>0.05</v>
      </c>
      <c r="E561" s="41">
        <v>10</v>
      </c>
      <c r="F561" s="94">
        <f t="shared" ref="F561:F566" si="221">E561*1.2</f>
        <v>12</v>
      </c>
      <c r="G561" s="102">
        <f t="shared" ref="G561:G566" si="222">D561*F561</f>
        <v>0.60000000000000009</v>
      </c>
      <c r="H561" s="143">
        <f t="shared" ref="H561:H566" si="223">D561*E561</f>
        <v>0.5</v>
      </c>
      <c r="I561" s="2"/>
      <c r="J561" s="2"/>
      <c r="K561" s="2"/>
      <c r="L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43" t="s">
        <v>448</v>
      </c>
      <c r="B562" s="92" t="s">
        <v>449</v>
      </c>
      <c r="C562" s="93"/>
      <c r="D562" s="68">
        <v>2</v>
      </c>
      <c r="E562" s="41">
        <v>0.6</v>
      </c>
      <c r="F562" s="94">
        <f t="shared" si="221"/>
        <v>0.72</v>
      </c>
      <c r="G562" s="102">
        <f t="shared" si="222"/>
        <v>1.44</v>
      </c>
      <c r="H562" s="143">
        <f t="shared" si="223"/>
        <v>1.2</v>
      </c>
      <c r="I562" s="2"/>
      <c r="J562" s="2"/>
      <c r="K562" s="2"/>
      <c r="L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43" t="s">
        <v>121</v>
      </c>
      <c r="B563" s="92" t="s">
        <v>119</v>
      </c>
      <c r="C563" s="93"/>
      <c r="D563" s="68">
        <v>4</v>
      </c>
      <c r="E563" s="41">
        <v>0.13</v>
      </c>
      <c r="F563" s="94">
        <f t="shared" si="221"/>
        <v>0.156</v>
      </c>
      <c r="G563" s="102">
        <f t="shared" si="222"/>
        <v>0.624</v>
      </c>
      <c r="H563" s="143">
        <f t="shared" si="223"/>
        <v>0.52</v>
      </c>
      <c r="I563" s="2"/>
      <c r="J563" s="2"/>
      <c r="K563" s="2"/>
      <c r="L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43" t="s">
        <v>487</v>
      </c>
      <c r="B564" s="92" t="s">
        <v>119</v>
      </c>
      <c r="C564" s="93"/>
      <c r="D564" s="68">
        <v>1</v>
      </c>
      <c r="E564" s="41">
        <v>10</v>
      </c>
      <c r="F564" s="94">
        <f t="shared" si="221"/>
        <v>12</v>
      </c>
      <c r="G564" s="102">
        <f t="shared" si="222"/>
        <v>12</v>
      </c>
      <c r="H564" s="143">
        <f t="shared" si="223"/>
        <v>10</v>
      </c>
      <c r="I564" s="2"/>
      <c r="J564" s="2"/>
      <c r="K564" s="2"/>
      <c r="L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43" t="s">
        <v>488</v>
      </c>
      <c r="B565" s="92" t="s">
        <v>113</v>
      </c>
      <c r="C565" s="93"/>
      <c r="D565" s="68">
        <v>0.01</v>
      </c>
      <c r="E565" s="41">
        <v>47</v>
      </c>
      <c r="F565" s="94">
        <f t="shared" si="221"/>
        <v>56.4</v>
      </c>
      <c r="G565" s="102">
        <f t="shared" si="222"/>
        <v>0.56399999999999995</v>
      </c>
      <c r="H565" s="143">
        <f t="shared" si="223"/>
        <v>0.47000000000000003</v>
      </c>
      <c r="I565" s="2"/>
      <c r="J565" s="2"/>
      <c r="K565" s="2"/>
      <c r="L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43" t="s">
        <v>115</v>
      </c>
      <c r="B566" s="92" t="s">
        <v>116</v>
      </c>
      <c r="C566" s="93"/>
      <c r="D566" s="68">
        <v>0.05</v>
      </c>
      <c r="E566" s="41">
        <v>23</v>
      </c>
      <c r="F566" s="94">
        <f t="shared" si="221"/>
        <v>27.599999999999998</v>
      </c>
      <c r="G566" s="102">
        <f t="shared" si="222"/>
        <v>1.38</v>
      </c>
      <c r="H566" s="143">
        <f t="shared" si="223"/>
        <v>1.1500000000000001</v>
      </c>
      <c r="I566" s="2"/>
      <c r="J566" s="2"/>
      <c r="K566" s="2"/>
      <c r="L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42" t="s">
        <v>96</v>
      </c>
      <c r="B567" s="92"/>
      <c r="C567" s="93"/>
      <c r="D567" s="68"/>
      <c r="E567" s="41"/>
      <c r="F567" s="94"/>
      <c r="G567" s="99">
        <f>G561+G562+G563+G564+G55+G565+G566</f>
        <v>16.608000000000001</v>
      </c>
      <c r="H567" s="145">
        <f>SUM(H561:H566)</f>
        <v>13.84</v>
      </c>
      <c r="I567" s="2"/>
      <c r="J567" s="2"/>
      <c r="K567" s="2"/>
      <c r="L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42"/>
      <c r="B568" s="92"/>
      <c r="C568" s="93"/>
      <c r="D568" s="68"/>
      <c r="E568" s="41"/>
      <c r="F568" s="94"/>
      <c r="G568" s="102"/>
      <c r="H568" s="145"/>
      <c r="I568" s="2"/>
      <c r="J568" s="2"/>
      <c r="K568" s="2"/>
      <c r="L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42" t="s">
        <v>489</v>
      </c>
      <c r="B569" s="92"/>
      <c r="C569" s="93"/>
      <c r="D569" s="68"/>
      <c r="E569" s="41"/>
      <c r="F569" s="94"/>
      <c r="G569" s="102"/>
      <c r="H569" s="146"/>
      <c r="I569" s="2"/>
      <c r="J569" s="2"/>
      <c r="K569" s="2"/>
      <c r="L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43" t="s">
        <v>325</v>
      </c>
      <c r="B570" s="92" t="s">
        <v>116</v>
      </c>
      <c r="C570" s="93"/>
      <c r="D570" s="68">
        <v>0.05</v>
      </c>
      <c r="E570" s="41">
        <v>10</v>
      </c>
      <c r="F570" s="94">
        <f t="shared" ref="F570:F574" si="224">E570*1.2</f>
        <v>12</v>
      </c>
      <c r="G570" s="102">
        <f t="shared" ref="G570:G574" si="225">D570*F570</f>
        <v>0.60000000000000009</v>
      </c>
      <c r="H570" s="143">
        <f t="shared" ref="H570:H574" si="226">D570*E570</f>
        <v>0.5</v>
      </c>
      <c r="I570" s="2"/>
      <c r="J570" s="2"/>
      <c r="K570" s="2"/>
      <c r="L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43" t="s">
        <v>448</v>
      </c>
      <c r="B571" s="92" t="s">
        <v>119</v>
      </c>
      <c r="C571" s="93"/>
      <c r="D571" s="68">
        <v>5</v>
      </c>
      <c r="E571" s="41">
        <v>0.6</v>
      </c>
      <c r="F571" s="94">
        <f t="shared" si="224"/>
        <v>0.72</v>
      </c>
      <c r="G571" s="102">
        <f t="shared" si="225"/>
        <v>3.5999999999999996</v>
      </c>
      <c r="H571" s="143">
        <f t="shared" si="226"/>
        <v>3</v>
      </c>
      <c r="I571" s="2"/>
      <c r="J571" s="2"/>
      <c r="K571" s="2"/>
      <c r="L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43" t="s">
        <v>112</v>
      </c>
      <c r="B572" s="92" t="s">
        <v>113</v>
      </c>
      <c r="C572" s="93"/>
      <c r="D572" s="68">
        <v>0.01</v>
      </c>
      <c r="E572" s="41">
        <v>47</v>
      </c>
      <c r="F572" s="94">
        <f t="shared" si="224"/>
        <v>56.4</v>
      </c>
      <c r="G572" s="102">
        <f t="shared" si="225"/>
        <v>0.56399999999999995</v>
      </c>
      <c r="H572" s="143">
        <f t="shared" si="226"/>
        <v>0.47000000000000003</v>
      </c>
      <c r="I572" s="2"/>
      <c r="J572" s="2"/>
      <c r="K572" s="2"/>
      <c r="L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43" t="s">
        <v>121</v>
      </c>
      <c r="B573" s="92" t="s">
        <v>119</v>
      </c>
      <c r="C573" s="93"/>
      <c r="D573" s="68">
        <v>4</v>
      </c>
      <c r="E573" s="41">
        <v>0.13</v>
      </c>
      <c r="F573" s="94">
        <f t="shared" si="224"/>
        <v>0.156</v>
      </c>
      <c r="G573" s="102">
        <f t="shared" si="225"/>
        <v>0.624</v>
      </c>
      <c r="H573" s="143">
        <f t="shared" si="226"/>
        <v>0.52</v>
      </c>
      <c r="I573" s="2"/>
      <c r="J573" s="2"/>
      <c r="K573" s="2"/>
      <c r="L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43" t="s">
        <v>115</v>
      </c>
      <c r="B574" s="92" t="s">
        <v>116</v>
      </c>
      <c r="C574" s="93"/>
      <c r="D574" s="68">
        <v>0.05</v>
      </c>
      <c r="E574" s="41">
        <v>23</v>
      </c>
      <c r="F574" s="94">
        <f t="shared" si="224"/>
        <v>27.599999999999998</v>
      </c>
      <c r="G574" s="102">
        <f t="shared" si="225"/>
        <v>1.38</v>
      </c>
      <c r="H574" s="143">
        <f t="shared" si="226"/>
        <v>1.1500000000000001</v>
      </c>
      <c r="I574" s="2"/>
      <c r="J574" s="2"/>
      <c r="K574" s="2"/>
      <c r="L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42" t="s">
        <v>96</v>
      </c>
      <c r="B575" s="92"/>
      <c r="C575" s="93"/>
      <c r="D575" s="68"/>
      <c r="E575" s="41"/>
      <c r="F575" s="94"/>
      <c r="G575" s="99">
        <f>G570+G571+G572+G573+G574</f>
        <v>6.7679999999999989</v>
      </c>
      <c r="H575" s="145">
        <f>SUM(H570:H574)</f>
        <v>5.6400000000000006</v>
      </c>
      <c r="I575" s="2"/>
      <c r="J575" s="2"/>
      <c r="K575" s="2"/>
      <c r="L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42"/>
      <c r="B576" s="92"/>
      <c r="C576" s="93"/>
      <c r="D576" s="68"/>
      <c r="E576" s="41"/>
      <c r="F576" s="94"/>
      <c r="G576" s="102"/>
      <c r="H576" s="145"/>
      <c r="I576" s="2"/>
      <c r="J576" s="2"/>
      <c r="K576" s="2"/>
      <c r="L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42" t="s">
        <v>490</v>
      </c>
      <c r="B577" s="92"/>
      <c r="C577" s="93"/>
      <c r="D577" s="68"/>
      <c r="E577" s="41"/>
      <c r="F577" s="94"/>
      <c r="G577" s="102"/>
      <c r="H577" s="146"/>
      <c r="I577" s="2"/>
      <c r="J577" s="2"/>
      <c r="K577" s="2"/>
      <c r="L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43" t="s">
        <v>151</v>
      </c>
      <c r="B578" s="92" t="s">
        <v>116</v>
      </c>
      <c r="C578" s="93"/>
      <c r="D578" s="68">
        <v>0.02</v>
      </c>
      <c r="E578" s="41">
        <v>10</v>
      </c>
      <c r="F578" s="94">
        <f t="shared" ref="F578:F586" si="227">E578*1.2</f>
        <v>12</v>
      </c>
      <c r="G578" s="102">
        <f t="shared" ref="G578:G586" si="228">D578*F578</f>
        <v>0.24</v>
      </c>
      <c r="H578" s="143">
        <f t="shared" ref="H578:H586" si="229">D578*E578</f>
        <v>0.2</v>
      </c>
      <c r="I578" s="2"/>
      <c r="J578" s="2"/>
      <c r="K578" s="2"/>
      <c r="L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43" t="s">
        <v>491</v>
      </c>
      <c r="B579" s="92" t="s">
        <v>146</v>
      </c>
      <c r="C579" s="93"/>
      <c r="D579" s="68">
        <v>0.5</v>
      </c>
      <c r="E579" s="41">
        <v>23</v>
      </c>
      <c r="F579" s="94">
        <f t="shared" si="227"/>
        <v>27.599999999999998</v>
      </c>
      <c r="G579" s="102">
        <f t="shared" si="228"/>
        <v>13.799999999999999</v>
      </c>
      <c r="H579" s="143">
        <f t="shared" si="229"/>
        <v>11.5</v>
      </c>
      <c r="I579" s="2"/>
      <c r="J579" s="2"/>
      <c r="K579" s="2"/>
      <c r="L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43" t="s">
        <v>88</v>
      </c>
      <c r="B580" s="92" t="s">
        <v>89</v>
      </c>
      <c r="C580" s="93"/>
      <c r="D580" s="68">
        <v>2</v>
      </c>
      <c r="E580" s="41">
        <v>6.78</v>
      </c>
      <c r="F580" s="94">
        <f t="shared" si="227"/>
        <v>8.1359999999999992</v>
      </c>
      <c r="G580" s="102">
        <f t="shared" si="228"/>
        <v>16.271999999999998</v>
      </c>
      <c r="H580" s="143">
        <f t="shared" si="229"/>
        <v>13.56</v>
      </c>
      <c r="I580" s="2"/>
      <c r="J580" s="2"/>
      <c r="K580" s="2"/>
      <c r="L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43" t="s">
        <v>484</v>
      </c>
      <c r="B581" s="92" t="s">
        <v>453</v>
      </c>
      <c r="C581" s="93"/>
      <c r="D581" s="68">
        <v>1</v>
      </c>
      <c r="E581" s="41">
        <v>11</v>
      </c>
      <c r="F581" s="94">
        <f t="shared" si="227"/>
        <v>13.2</v>
      </c>
      <c r="G581" s="102">
        <f t="shared" si="228"/>
        <v>13.2</v>
      </c>
      <c r="H581" s="143">
        <f t="shared" si="229"/>
        <v>11</v>
      </c>
      <c r="I581" s="2"/>
      <c r="J581" s="2"/>
      <c r="K581" s="2"/>
      <c r="L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43" t="s">
        <v>492</v>
      </c>
      <c r="B582" s="92" t="s">
        <v>119</v>
      </c>
      <c r="C582" s="93"/>
      <c r="D582" s="68">
        <v>1</v>
      </c>
      <c r="E582" s="41">
        <v>1.2</v>
      </c>
      <c r="F582" s="94">
        <f t="shared" si="227"/>
        <v>1.44</v>
      </c>
      <c r="G582" s="102">
        <f t="shared" si="228"/>
        <v>1.44</v>
      </c>
      <c r="H582" s="143">
        <f t="shared" si="229"/>
        <v>1.2</v>
      </c>
      <c r="I582" s="2"/>
      <c r="J582" s="2"/>
      <c r="K582" s="2"/>
      <c r="L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43" t="s">
        <v>493</v>
      </c>
      <c r="B583" s="92" t="s">
        <v>426</v>
      </c>
      <c r="C583" s="93"/>
      <c r="D583" s="68">
        <v>0.01</v>
      </c>
      <c r="E583" s="41">
        <v>11</v>
      </c>
      <c r="F583" s="94">
        <f t="shared" si="227"/>
        <v>13.2</v>
      </c>
      <c r="G583" s="102">
        <f t="shared" si="228"/>
        <v>0.13200000000000001</v>
      </c>
      <c r="H583" s="143">
        <f t="shared" si="229"/>
        <v>0.11</v>
      </c>
      <c r="I583" s="2"/>
      <c r="J583" s="2"/>
      <c r="K583" s="2"/>
      <c r="L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43" t="s">
        <v>112</v>
      </c>
      <c r="B584" s="92" t="s">
        <v>113</v>
      </c>
      <c r="C584" s="93"/>
      <c r="D584" s="68">
        <v>0.01</v>
      </c>
      <c r="E584" s="41">
        <v>47</v>
      </c>
      <c r="F584" s="94">
        <f t="shared" si="227"/>
        <v>56.4</v>
      </c>
      <c r="G584" s="102">
        <f t="shared" si="228"/>
        <v>0.56399999999999995</v>
      </c>
      <c r="H584" s="143">
        <f t="shared" si="229"/>
        <v>0.47000000000000003</v>
      </c>
      <c r="I584" s="2"/>
      <c r="J584" s="2"/>
      <c r="K584" s="2"/>
      <c r="L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43" t="s">
        <v>494</v>
      </c>
      <c r="B585" s="92" t="s">
        <v>495</v>
      </c>
      <c r="C585" s="93"/>
      <c r="D585" s="68">
        <v>5.0000000000000001E-3</v>
      </c>
      <c r="E585" s="41">
        <v>550.76</v>
      </c>
      <c r="F585" s="94">
        <f t="shared" si="227"/>
        <v>660.91199999999992</v>
      </c>
      <c r="G585" s="102">
        <f t="shared" si="228"/>
        <v>3.3045599999999995</v>
      </c>
      <c r="H585" s="143">
        <f t="shared" si="229"/>
        <v>2.7538</v>
      </c>
      <c r="I585" s="2"/>
      <c r="J585" s="2"/>
      <c r="K585" s="2"/>
      <c r="L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43" t="s">
        <v>496</v>
      </c>
      <c r="B586" s="92" t="s">
        <v>116</v>
      </c>
      <c r="C586" s="93"/>
      <c r="D586" s="68">
        <v>0.05</v>
      </c>
      <c r="E586" s="41">
        <v>638.72</v>
      </c>
      <c r="F586" s="94">
        <f t="shared" si="227"/>
        <v>766.46400000000006</v>
      </c>
      <c r="G586" s="102">
        <f t="shared" si="228"/>
        <v>38.323200000000007</v>
      </c>
      <c r="H586" s="143">
        <f t="shared" si="229"/>
        <v>31.936000000000003</v>
      </c>
      <c r="I586" s="2"/>
      <c r="J586" s="2"/>
      <c r="K586" s="2"/>
      <c r="L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42" t="s">
        <v>96</v>
      </c>
      <c r="B587" s="92"/>
      <c r="C587" s="93"/>
      <c r="D587" s="68"/>
      <c r="E587" s="41"/>
      <c r="F587" s="94"/>
      <c r="G587" s="99">
        <f>G578+G579+G580+G581+G583+G584+G585+G586</f>
        <v>85.835760000000008</v>
      </c>
      <c r="H587" s="145">
        <f>SUM(H578:H586)</f>
        <v>72.729799999999997</v>
      </c>
      <c r="I587" s="2"/>
      <c r="J587" s="2"/>
      <c r="K587" s="2"/>
      <c r="L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42"/>
      <c r="B588" s="92"/>
      <c r="C588" s="93"/>
      <c r="D588" s="68"/>
      <c r="E588" s="41"/>
      <c r="F588" s="94"/>
      <c r="G588" s="99"/>
      <c r="H588" s="145"/>
      <c r="I588" s="2"/>
      <c r="J588" s="2"/>
      <c r="K588" s="2"/>
      <c r="L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42" t="s">
        <v>497</v>
      </c>
      <c r="B589" s="92"/>
      <c r="C589" s="93"/>
      <c r="D589" s="68"/>
      <c r="E589" s="41"/>
      <c r="F589" s="94"/>
      <c r="G589" s="99"/>
      <c r="H589" s="145"/>
      <c r="I589" s="2"/>
      <c r="J589" s="2"/>
      <c r="K589" s="2"/>
      <c r="L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43" t="s">
        <v>112</v>
      </c>
      <c r="B590" s="92" t="s">
        <v>495</v>
      </c>
      <c r="C590" s="93"/>
      <c r="D590" s="68">
        <v>0.02</v>
      </c>
      <c r="E590" s="41">
        <v>279</v>
      </c>
      <c r="F590" s="94">
        <f t="shared" ref="F590:F592" si="230">E590*1.2</f>
        <v>334.8</v>
      </c>
      <c r="G590" s="102">
        <f t="shared" ref="G590:G592" si="231">D590*F590</f>
        <v>6.6960000000000006</v>
      </c>
      <c r="H590" s="145"/>
      <c r="I590" s="2"/>
      <c r="J590" s="2"/>
      <c r="K590" s="2"/>
      <c r="L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43" t="s">
        <v>121</v>
      </c>
      <c r="B591" s="92" t="s">
        <v>119</v>
      </c>
      <c r="C591" s="93"/>
      <c r="D591" s="68">
        <v>4</v>
      </c>
      <c r="E591" s="41">
        <v>0.13</v>
      </c>
      <c r="F591" s="94">
        <f t="shared" si="230"/>
        <v>0.156</v>
      </c>
      <c r="G591" s="102">
        <f t="shared" si="231"/>
        <v>0.624</v>
      </c>
      <c r="H591" s="145"/>
      <c r="I591" s="2"/>
      <c r="J591" s="2"/>
      <c r="K591" s="2"/>
      <c r="L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43" t="s">
        <v>115</v>
      </c>
      <c r="B592" s="92" t="s">
        <v>116</v>
      </c>
      <c r="C592" s="93"/>
      <c r="D592" s="68">
        <v>5.0000000000000001E-3</v>
      </c>
      <c r="E592" s="41">
        <v>23</v>
      </c>
      <c r="F592" s="94">
        <f t="shared" si="230"/>
        <v>27.599999999999998</v>
      </c>
      <c r="G592" s="102">
        <f t="shared" si="231"/>
        <v>0.13799999999999998</v>
      </c>
      <c r="H592" s="145"/>
      <c r="I592" s="2"/>
      <c r="J592" s="2"/>
      <c r="K592" s="2"/>
      <c r="L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42" t="s">
        <v>96</v>
      </c>
      <c r="B593" s="92"/>
      <c r="C593" s="93"/>
      <c r="D593" s="68"/>
      <c r="E593" s="41"/>
      <c r="F593" s="94"/>
      <c r="G593" s="99">
        <f>G590+G591+G592</f>
        <v>7.4580000000000002</v>
      </c>
      <c r="H593" s="145"/>
      <c r="I593" s="2"/>
      <c r="J593" s="2"/>
      <c r="K593" s="2"/>
      <c r="L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42"/>
      <c r="B594" s="92"/>
      <c r="C594" s="93"/>
      <c r="D594" s="68"/>
      <c r="E594" s="41"/>
      <c r="F594" s="94"/>
      <c r="G594" s="102"/>
      <c r="H594" s="145"/>
      <c r="I594" s="2"/>
      <c r="J594" s="2"/>
      <c r="K594" s="2"/>
      <c r="L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42" t="s">
        <v>34</v>
      </c>
      <c r="B595" s="92"/>
      <c r="C595" s="93"/>
      <c r="D595" s="68"/>
      <c r="E595" s="41"/>
      <c r="F595" s="94"/>
      <c r="G595" s="102"/>
      <c r="H595" s="146"/>
      <c r="I595" s="2"/>
      <c r="J595" s="2"/>
      <c r="K595" s="2"/>
      <c r="L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43" t="s">
        <v>112</v>
      </c>
      <c r="B596" s="92" t="s">
        <v>113</v>
      </c>
      <c r="C596" s="93"/>
      <c r="D596" s="68">
        <v>0.04</v>
      </c>
      <c r="E596" s="41">
        <v>279</v>
      </c>
      <c r="F596" s="94">
        <f t="shared" ref="F596:F599" si="232">E596*1.2</f>
        <v>334.8</v>
      </c>
      <c r="G596" s="102">
        <f t="shared" ref="G596:G599" si="233">D596*F596</f>
        <v>13.392000000000001</v>
      </c>
      <c r="H596" s="143">
        <f t="shared" ref="H596:H599" si="234">D596*E596</f>
        <v>11.16</v>
      </c>
      <c r="I596" s="2"/>
      <c r="J596" s="2"/>
      <c r="K596" s="2"/>
      <c r="L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43" t="s">
        <v>115</v>
      </c>
      <c r="B597" s="92" t="s">
        <v>116</v>
      </c>
      <c r="C597" s="93"/>
      <c r="D597" s="68">
        <v>5.0000000000000001E-3</v>
      </c>
      <c r="E597" s="41">
        <v>23</v>
      </c>
      <c r="F597" s="94">
        <f t="shared" si="232"/>
        <v>27.599999999999998</v>
      </c>
      <c r="G597" s="102">
        <f t="shared" si="233"/>
        <v>0.13799999999999998</v>
      </c>
      <c r="H597" s="143">
        <f t="shared" si="234"/>
        <v>0.115</v>
      </c>
      <c r="I597" s="2"/>
      <c r="J597" s="2"/>
      <c r="K597" s="2"/>
      <c r="L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43" t="s">
        <v>118</v>
      </c>
      <c r="B598" s="92" t="s">
        <v>119</v>
      </c>
      <c r="C598" s="93"/>
      <c r="D598" s="68">
        <v>1</v>
      </c>
      <c r="E598" s="41">
        <v>10</v>
      </c>
      <c r="F598" s="94">
        <f t="shared" si="232"/>
        <v>12</v>
      </c>
      <c r="G598" s="102">
        <f t="shared" si="233"/>
        <v>12</v>
      </c>
      <c r="H598" s="143">
        <f t="shared" si="234"/>
        <v>10</v>
      </c>
      <c r="I598" s="2"/>
      <c r="J598" s="2"/>
      <c r="K598" s="2"/>
      <c r="L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43" t="s">
        <v>121</v>
      </c>
      <c r="B599" s="92" t="s">
        <v>119</v>
      </c>
      <c r="C599" s="93"/>
      <c r="D599" s="68">
        <v>6</v>
      </c>
      <c r="E599" s="41">
        <v>0.13</v>
      </c>
      <c r="F599" s="94">
        <f t="shared" si="232"/>
        <v>0.156</v>
      </c>
      <c r="G599" s="102">
        <f t="shared" si="233"/>
        <v>0.93599999999999994</v>
      </c>
      <c r="H599" s="143">
        <f t="shared" si="234"/>
        <v>0.78</v>
      </c>
      <c r="I599" s="2"/>
      <c r="J599" s="2"/>
      <c r="K599" s="2"/>
      <c r="L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42" t="s">
        <v>96</v>
      </c>
      <c r="B600" s="92"/>
      <c r="C600" s="93"/>
      <c r="D600" s="68"/>
      <c r="E600" s="41"/>
      <c r="F600" s="94"/>
      <c r="G600" s="99">
        <f>G596+G597+G598+G599</f>
        <v>26.466000000000001</v>
      </c>
      <c r="H600" s="145">
        <f>SUM(H596:H599)</f>
        <v>22.055</v>
      </c>
      <c r="I600" s="2"/>
      <c r="J600" s="2"/>
      <c r="K600" s="2"/>
      <c r="L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42"/>
      <c r="B601" s="92"/>
      <c r="C601" s="93"/>
      <c r="D601" s="68"/>
      <c r="E601" s="41"/>
      <c r="F601" s="94"/>
      <c r="G601" s="102"/>
      <c r="H601" s="145"/>
      <c r="I601" s="2"/>
      <c r="J601" s="2"/>
      <c r="K601" s="2"/>
      <c r="L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42" t="s">
        <v>40</v>
      </c>
      <c r="B602" s="92"/>
      <c r="C602" s="43"/>
      <c r="D602" s="68"/>
      <c r="E602" s="41"/>
      <c r="F602" s="94"/>
      <c r="G602" s="102"/>
      <c r="H602" s="146"/>
      <c r="I602" s="2"/>
      <c r="J602" s="2"/>
      <c r="K602" s="2"/>
      <c r="L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43" t="s">
        <v>112</v>
      </c>
      <c r="B603" s="92" t="s">
        <v>113</v>
      </c>
      <c r="C603" s="43"/>
      <c r="D603" s="68">
        <v>0.02</v>
      </c>
      <c r="E603" s="41">
        <v>279</v>
      </c>
      <c r="F603" s="94">
        <f t="shared" ref="F603:F606" si="235">E603*1.2</f>
        <v>334.8</v>
      </c>
      <c r="G603" s="102">
        <f t="shared" ref="G603:G606" si="236">D603*F603</f>
        <v>6.6960000000000006</v>
      </c>
      <c r="H603" s="143">
        <f t="shared" ref="H603:H606" si="237">D603*E603</f>
        <v>5.58</v>
      </c>
      <c r="I603" s="2"/>
      <c r="J603" s="2"/>
      <c r="K603" s="2"/>
      <c r="L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43" t="s">
        <v>118</v>
      </c>
      <c r="B604" s="92" t="s">
        <v>119</v>
      </c>
      <c r="C604" s="43"/>
      <c r="D604" s="68">
        <v>1</v>
      </c>
      <c r="E604" s="41">
        <v>10</v>
      </c>
      <c r="F604" s="94">
        <f t="shared" si="235"/>
        <v>12</v>
      </c>
      <c r="G604" s="102">
        <f t="shared" si="236"/>
        <v>12</v>
      </c>
      <c r="H604" s="143">
        <f t="shared" si="237"/>
        <v>10</v>
      </c>
      <c r="I604" s="2"/>
      <c r="J604" s="2"/>
      <c r="K604" s="2"/>
      <c r="L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43" t="s">
        <v>121</v>
      </c>
      <c r="B605" s="92" t="s">
        <v>119</v>
      </c>
      <c r="C605" s="43"/>
      <c r="D605" s="68">
        <v>6</v>
      </c>
      <c r="E605" s="41">
        <v>0.13</v>
      </c>
      <c r="F605" s="94">
        <f t="shared" si="235"/>
        <v>0.156</v>
      </c>
      <c r="G605" s="102">
        <f t="shared" si="236"/>
        <v>0.93599999999999994</v>
      </c>
      <c r="H605" s="143">
        <f t="shared" si="237"/>
        <v>0.78</v>
      </c>
      <c r="I605" s="2"/>
      <c r="J605" s="2"/>
      <c r="K605" s="2"/>
      <c r="L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43" t="s">
        <v>115</v>
      </c>
      <c r="B606" s="92" t="s">
        <v>116</v>
      </c>
      <c r="C606" s="43"/>
      <c r="D606" s="68">
        <v>5.0000000000000001E-3</v>
      </c>
      <c r="E606" s="41">
        <v>23</v>
      </c>
      <c r="F606" s="94">
        <f t="shared" si="235"/>
        <v>27.599999999999998</v>
      </c>
      <c r="G606" s="102">
        <f t="shared" si="236"/>
        <v>0.13799999999999998</v>
      </c>
      <c r="H606" s="143">
        <f t="shared" si="237"/>
        <v>0.115</v>
      </c>
      <c r="I606" s="2"/>
      <c r="J606" s="2"/>
      <c r="K606" s="2"/>
      <c r="L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42" t="s">
        <v>96</v>
      </c>
      <c r="B607" s="92"/>
      <c r="C607" s="43"/>
      <c r="D607" s="68"/>
      <c r="E607" s="41"/>
      <c r="F607" s="94"/>
      <c r="G607" s="99">
        <f>G603+G604+G605+G606</f>
        <v>19.770000000000003</v>
      </c>
      <c r="H607" s="145">
        <f>SUM(H603:H606)</f>
        <v>16.474999999999998</v>
      </c>
      <c r="I607" s="2"/>
      <c r="J607" s="2"/>
      <c r="K607" s="2"/>
      <c r="L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42"/>
      <c r="B608" s="92"/>
      <c r="C608" s="43"/>
      <c r="D608" s="68"/>
      <c r="E608" s="41"/>
      <c r="F608" s="94"/>
      <c r="G608" s="102"/>
      <c r="H608" s="145"/>
      <c r="I608" s="2"/>
      <c r="J608" s="2"/>
      <c r="K608" s="2"/>
      <c r="L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42" t="s">
        <v>36</v>
      </c>
      <c r="B609" s="92"/>
      <c r="C609" s="43"/>
      <c r="D609" s="68"/>
      <c r="E609" s="41"/>
      <c r="F609" s="94"/>
      <c r="G609" s="102"/>
      <c r="H609" s="145"/>
      <c r="I609" s="2"/>
      <c r="J609" s="2"/>
      <c r="K609" s="2"/>
      <c r="L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43" t="s">
        <v>112</v>
      </c>
      <c r="B610" s="92" t="s">
        <v>113</v>
      </c>
      <c r="C610" s="43"/>
      <c r="D610" s="68">
        <v>0.02</v>
      </c>
      <c r="E610" s="41">
        <v>279</v>
      </c>
      <c r="F610" s="94">
        <f t="shared" ref="F610:F613" si="238">E610*1.2</f>
        <v>334.8</v>
      </c>
      <c r="G610" s="102">
        <f t="shared" ref="G610:G613" si="239">D610*F610</f>
        <v>6.6960000000000006</v>
      </c>
      <c r="H610" s="143">
        <f t="shared" ref="H610:H613" si="240">D610*E610</f>
        <v>5.58</v>
      </c>
      <c r="I610" s="2"/>
      <c r="J610" s="2"/>
      <c r="K610" s="2"/>
      <c r="L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43" t="s">
        <v>118</v>
      </c>
      <c r="B611" s="92" t="s">
        <v>119</v>
      </c>
      <c r="C611" s="43"/>
      <c r="D611" s="68">
        <v>1</v>
      </c>
      <c r="E611" s="41">
        <v>10</v>
      </c>
      <c r="F611" s="94">
        <f t="shared" si="238"/>
        <v>12</v>
      </c>
      <c r="G611" s="102">
        <f t="shared" si="239"/>
        <v>12</v>
      </c>
      <c r="H611" s="143">
        <f t="shared" si="240"/>
        <v>10</v>
      </c>
      <c r="I611" s="2"/>
      <c r="J611" s="2"/>
      <c r="K611" s="2"/>
      <c r="L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43" t="s">
        <v>121</v>
      </c>
      <c r="B612" s="92" t="s">
        <v>119</v>
      </c>
      <c r="C612" s="43"/>
      <c r="D612" s="68">
        <v>6</v>
      </c>
      <c r="E612" s="41">
        <v>0.13</v>
      </c>
      <c r="F612" s="94">
        <f t="shared" si="238"/>
        <v>0.156</v>
      </c>
      <c r="G612" s="102">
        <f t="shared" si="239"/>
        <v>0.93599999999999994</v>
      </c>
      <c r="H612" s="143">
        <f t="shared" si="240"/>
        <v>0.78</v>
      </c>
      <c r="I612" s="2"/>
      <c r="J612" s="2"/>
      <c r="K612" s="2"/>
      <c r="L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43" t="s">
        <v>115</v>
      </c>
      <c r="B613" s="92" t="s">
        <v>116</v>
      </c>
      <c r="C613" s="43"/>
      <c r="D613" s="68">
        <v>0.05</v>
      </c>
      <c r="E613" s="41">
        <v>23</v>
      </c>
      <c r="F613" s="94">
        <f t="shared" si="238"/>
        <v>27.599999999999998</v>
      </c>
      <c r="G613" s="102">
        <f t="shared" si="239"/>
        <v>1.38</v>
      </c>
      <c r="H613" s="143">
        <f t="shared" si="240"/>
        <v>1.1500000000000001</v>
      </c>
      <c r="I613" s="2"/>
      <c r="J613" s="2"/>
      <c r="K613" s="2"/>
      <c r="L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42" t="s">
        <v>96</v>
      </c>
      <c r="B614" s="92"/>
      <c r="C614" s="43"/>
      <c r="D614" s="68"/>
      <c r="E614" s="41"/>
      <c r="F614" s="94"/>
      <c r="G614" s="99">
        <f>G610+G611+G612+G613</f>
        <v>21.012</v>
      </c>
      <c r="H614" s="145">
        <f>SUM(H610:H613)</f>
        <v>17.509999999999998</v>
      </c>
      <c r="I614" s="2"/>
      <c r="J614" s="2"/>
      <c r="K614" s="2"/>
      <c r="L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42"/>
      <c r="B615" s="92"/>
      <c r="C615" s="43"/>
      <c r="D615" s="68"/>
      <c r="E615" s="41"/>
      <c r="F615" s="94"/>
      <c r="G615" s="99"/>
      <c r="H615" s="145"/>
      <c r="I615" s="2"/>
      <c r="J615" s="2"/>
      <c r="K615" s="2"/>
      <c r="L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42" t="s">
        <v>498</v>
      </c>
      <c r="B616" s="92"/>
      <c r="C616" s="43"/>
      <c r="D616" s="68"/>
      <c r="E616" s="41"/>
      <c r="F616" s="94"/>
      <c r="G616" s="99"/>
      <c r="H616" s="145"/>
      <c r="I616" s="2"/>
      <c r="J616" s="2"/>
      <c r="K616" s="2"/>
      <c r="L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43" t="s">
        <v>112</v>
      </c>
      <c r="B617" s="92" t="s">
        <v>113</v>
      </c>
      <c r="C617" s="43"/>
      <c r="D617" s="68">
        <v>0.02</v>
      </c>
      <c r="E617" s="41">
        <v>279</v>
      </c>
      <c r="F617" s="94">
        <f t="shared" ref="F617:F620" si="241">E617*1.2</f>
        <v>334.8</v>
      </c>
      <c r="G617" s="102">
        <f t="shared" ref="G617:G620" si="242">D617*F617</f>
        <v>6.6960000000000006</v>
      </c>
      <c r="H617" s="145"/>
      <c r="I617" s="2"/>
      <c r="J617" s="2"/>
      <c r="K617" s="2"/>
      <c r="L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43" t="s">
        <v>118</v>
      </c>
      <c r="B618" s="92" t="s">
        <v>119</v>
      </c>
      <c r="C618" s="43"/>
      <c r="D618" s="68">
        <v>1</v>
      </c>
      <c r="E618" s="41">
        <v>10</v>
      </c>
      <c r="F618" s="94">
        <f t="shared" si="241"/>
        <v>12</v>
      </c>
      <c r="G618" s="102">
        <f t="shared" si="242"/>
        <v>12</v>
      </c>
      <c r="H618" s="145"/>
      <c r="I618" s="2"/>
      <c r="J618" s="2"/>
      <c r="K618" s="2"/>
      <c r="L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43" t="s">
        <v>121</v>
      </c>
      <c r="B619" s="92" t="s">
        <v>119</v>
      </c>
      <c r="C619" s="43"/>
      <c r="D619" s="68">
        <v>6</v>
      </c>
      <c r="E619" s="41">
        <v>0.13</v>
      </c>
      <c r="F619" s="94">
        <f t="shared" si="241"/>
        <v>0.156</v>
      </c>
      <c r="G619" s="102">
        <f t="shared" si="242"/>
        <v>0.93599999999999994</v>
      </c>
      <c r="H619" s="145"/>
      <c r="I619" s="2"/>
      <c r="J619" s="2"/>
      <c r="K619" s="2"/>
      <c r="L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43" t="s">
        <v>115</v>
      </c>
      <c r="B620" s="92" t="s">
        <v>146</v>
      </c>
      <c r="C620" s="43"/>
      <c r="D620" s="68">
        <v>0.05</v>
      </c>
      <c r="E620" s="41">
        <v>23</v>
      </c>
      <c r="F620" s="94">
        <f t="shared" si="241"/>
        <v>27.599999999999998</v>
      </c>
      <c r="G620" s="102">
        <f t="shared" si="242"/>
        <v>1.38</v>
      </c>
      <c r="H620" s="145"/>
      <c r="I620" s="2"/>
      <c r="J620" s="2"/>
      <c r="K620" s="2"/>
      <c r="L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42" t="s">
        <v>96</v>
      </c>
      <c r="B621" s="92"/>
      <c r="C621" s="43"/>
      <c r="D621" s="68"/>
      <c r="E621" s="41"/>
      <c r="F621" s="94"/>
      <c r="G621" s="99">
        <f>G617+G618+G619+G620</f>
        <v>21.012</v>
      </c>
      <c r="H621" s="145"/>
      <c r="I621" s="2"/>
      <c r="J621" s="2"/>
      <c r="K621" s="2"/>
      <c r="L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42"/>
      <c r="B622" s="92"/>
      <c r="C622" s="43"/>
      <c r="D622" s="68"/>
      <c r="E622" s="41"/>
      <c r="F622" s="94"/>
      <c r="G622" s="102"/>
      <c r="H622" s="145"/>
      <c r="I622" s="2"/>
      <c r="J622" s="2"/>
      <c r="K622" s="2"/>
      <c r="L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42" t="s">
        <v>37</v>
      </c>
      <c r="B623" s="92"/>
      <c r="C623" s="43"/>
      <c r="D623" s="68"/>
      <c r="E623" s="41"/>
      <c r="F623" s="94"/>
      <c r="G623" s="102"/>
      <c r="H623" s="145"/>
      <c r="I623" s="2"/>
      <c r="J623" s="2"/>
      <c r="K623" s="2"/>
      <c r="L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43" t="s">
        <v>112</v>
      </c>
      <c r="B624" s="92" t="s">
        <v>113</v>
      </c>
      <c r="C624" s="43"/>
      <c r="D624" s="68">
        <v>0.02</v>
      </c>
      <c r="E624" s="41">
        <v>279</v>
      </c>
      <c r="F624" s="94">
        <f t="shared" ref="F624:F627" si="243">E624*1.2</f>
        <v>334.8</v>
      </c>
      <c r="G624" s="102">
        <f t="shared" ref="G624:G627" si="244">D624*F624</f>
        <v>6.6960000000000006</v>
      </c>
      <c r="H624" s="143">
        <f t="shared" ref="H624:H627" si="245">D624*E624</f>
        <v>5.58</v>
      </c>
      <c r="I624" s="2"/>
      <c r="J624" s="2"/>
      <c r="K624" s="2"/>
      <c r="L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43" t="s">
        <v>118</v>
      </c>
      <c r="B625" s="92" t="s">
        <v>119</v>
      </c>
      <c r="C625" s="43"/>
      <c r="D625" s="68">
        <v>1</v>
      </c>
      <c r="E625" s="41">
        <v>10</v>
      </c>
      <c r="F625" s="94">
        <f t="shared" si="243"/>
        <v>12</v>
      </c>
      <c r="G625" s="102">
        <f t="shared" si="244"/>
        <v>12</v>
      </c>
      <c r="H625" s="143">
        <f t="shared" si="245"/>
        <v>10</v>
      </c>
      <c r="I625" s="2"/>
      <c r="J625" s="2"/>
      <c r="K625" s="2"/>
      <c r="L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43" t="s">
        <v>121</v>
      </c>
      <c r="B626" s="92" t="s">
        <v>119</v>
      </c>
      <c r="C626" s="43"/>
      <c r="D626" s="68">
        <v>4</v>
      </c>
      <c r="E626" s="41">
        <v>0.13</v>
      </c>
      <c r="F626" s="94">
        <f t="shared" si="243"/>
        <v>0.156</v>
      </c>
      <c r="G626" s="102">
        <f t="shared" si="244"/>
        <v>0.624</v>
      </c>
      <c r="H626" s="143">
        <f t="shared" si="245"/>
        <v>0.52</v>
      </c>
      <c r="I626" s="2"/>
      <c r="J626" s="2"/>
      <c r="K626" s="2"/>
      <c r="L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43" t="s">
        <v>115</v>
      </c>
      <c r="B627" s="92" t="s">
        <v>116</v>
      </c>
      <c r="C627" s="43"/>
      <c r="D627" s="68">
        <v>5.0000000000000001E-3</v>
      </c>
      <c r="E627" s="41">
        <v>23</v>
      </c>
      <c r="F627" s="94">
        <f t="shared" si="243"/>
        <v>27.599999999999998</v>
      </c>
      <c r="G627" s="102">
        <f t="shared" si="244"/>
        <v>0.13799999999999998</v>
      </c>
      <c r="H627" s="143">
        <f t="shared" si="245"/>
        <v>0.115</v>
      </c>
      <c r="I627" s="2"/>
      <c r="J627" s="2"/>
      <c r="K627" s="2"/>
      <c r="L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42" t="s">
        <v>96</v>
      </c>
      <c r="B628" s="92"/>
      <c r="C628" s="43"/>
      <c r="D628" s="68"/>
      <c r="E628" s="41"/>
      <c r="F628" s="94"/>
      <c r="G628" s="99">
        <f>G624+G625+G626+G627</f>
        <v>19.458000000000002</v>
      </c>
      <c r="H628" s="145">
        <f>SUM(H624:H627)</f>
        <v>16.215</v>
      </c>
      <c r="I628" s="2"/>
      <c r="J628" s="2"/>
      <c r="K628" s="2"/>
      <c r="L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43"/>
      <c r="B629" s="92"/>
      <c r="C629" s="43"/>
      <c r="D629" s="68"/>
      <c r="E629" s="41"/>
      <c r="F629" s="94"/>
      <c r="G629" s="102"/>
      <c r="H629" s="145"/>
      <c r="I629" s="2"/>
      <c r="J629" s="2"/>
      <c r="K629" s="2"/>
      <c r="L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42" t="s">
        <v>38</v>
      </c>
      <c r="B630" s="92"/>
      <c r="C630" s="43"/>
      <c r="D630" s="68"/>
      <c r="E630" s="41"/>
      <c r="F630" s="94"/>
      <c r="G630" s="102"/>
      <c r="H630" s="145"/>
      <c r="I630" s="2"/>
      <c r="J630" s="2"/>
      <c r="K630" s="2"/>
      <c r="L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43" t="s">
        <v>112</v>
      </c>
      <c r="B631" s="92" t="s">
        <v>113</v>
      </c>
      <c r="C631" s="43"/>
      <c r="D631" s="68">
        <v>0.04</v>
      </c>
      <c r="E631" s="41">
        <v>279</v>
      </c>
      <c r="F631" s="94">
        <f t="shared" ref="F631:F634" si="246">E631*1.2</f>
        <v>334.8</v>
      </c>
      <c r="G631" s="102">
        <f t="shared" ref="G631:G634" si="247">D631*F631</f>
        <v>13.392000000000001</v>
      </c>
      <c r="H631" s="143">
        <f t="shared" ref="H631:H634" si="248">D631*E631</f>
        <v>11.16</v>
      </c>
      <c r="I631" s="2"/>
      <c r="J631" s="2"/>
      <c r="K631" s="2"/>
      <c r="L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43" t="s">
        <v>118</v>
      </c>
      <c r="B632" s="92" t="s">
        <v>119</v>
      </c>
      <c r="C632" s="43"/>
      <c r="D632" s="68">
        <v>1</v>
      </c>
      <c r="E632" s="41">
        <v>10</v>
      </c>
      <c r="F632" s="94">
        <f t="shared" si="246"/>
        <v>12</v>
      </c>
      <c r="G632" s="102">
        <f t="shared" si="247"/>
        <v>12</v>
      </c>
      <c r="H632" s="143">
        <f t="shared" si="248"/>
        <v>10</v>
      </c>
      <c r="I632" s="2"/>
      <c r="J632" s="2"/>
      <c r="K632" s="2"/>
      <c r="L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43" t="s">
        <v>121</v>
      </c>
      <c r="B633" s="92" t="s">
        <v>119</v>
      </c>
      <c r="C633" s="43"/>
      <c r="D633" s="68">
        <v>4</v>
      </c>
      <c r="E633" s="41">
        <v>0.13</v>
      </c>
      <c r="F633" s="94">
        <f t="shared" si="246"/>
        <v>0.156</v>
      </c>
      <c r="G633" s="102">
        <f t="shared" si="247"/>
        <v>0.624</v>
      </c>
      <c r="H633" s="143">
        <f t="shared" si="248"/>
        <v>0.52</v>
      </c>
      <c r="I633" s="2"/>
      <c r="J633" s="2"/>
      <c r="K633" s="2"/>
      <c r="L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43" t="s">
        <v>115</v>
      </c>
      <c r="B634" s="92" t="s">
        <v>116</v>
      </c>
      <c r="C634" s="43"/>
      <c r="D634" s="68">
        <v>5.0000000000000001E-3</v>
      </c>
      <c r="E634" s="41">
        <v>23</v>
      </c>
      <c r="F634" s="94">
        <f t="shared" si="246"/>
        <v>27.599999999999998</v>
      </c>
      <c r="G634" s="102">
        <f t="shared" si="247"/>
        <v>0.13799999999999998</v>
      </c>
      <c r="H634" s="143">
        <f t="shared" si="248"/>
        <v>0.115</v>
      </c>
      <c r="I634" s="2"/>
      <c r="J634" s="2"/>
      <c r="K634" s="2"/>
      <c r="L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42" t="s">
        <v>96</v>
      </c>
      <c r="B635" s="92"/>
      <c r="C635" s="43"/>
      <c r="D635" s="68"/>
      <c r="E635" s="41"/>
      <c r="F635" s="94"/>
      <c r="G635" s="99">
        <f>G631+G632+G633+G634</f>
        <v>26.154000000000003</v>
      </c>
      <c r="H635" s="145">
        <f>SUM(H631:H634)</f>
        <v>21.794999999999998</v>
      </c>
      <c r="I635" s="2"/>
      <c r="J635" s="2"/>
      <c r="K635" s="2"/>
      <c r="L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43"/>
      <c r="B636" s="92"/>
      <c r="C636" s="43"/>
      <c r="D636" s="68"/>
      <c r="E636" s="41"/>
      <c r="F636" s="94"/>
      <c r="G636" s="102"/>
      <c r="H636" s="145"/>
      <c r="I636" s="2"/>
      <c r="J636" s="2"/>
      <c r="K636" s="2"/>
      <c r="L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42" t="s">
        <v>499</v>
      </c>
      <c r="B637" s="92"/>
      <c r="C637" s="43"/>
      <c r="D637" s="68"/>
      <c r="E637" s="41"/>
      <c r="F637" s="94"/>
      <c r="G637" s="102"/>
      <c r="H637" s="145"/>
      <c r="I637" s="2"/>
      <c r="J637" s="2"/>
      <c r="K637" s="2"/>
      <c r="L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43" t="s">
        <v>112</v>
      </c>
      <c r="B638" s="92" t="s">
        <v>113</v>
      </c>
      <c r="C638" s="43"/>
      <c r="D638" s="68">
        <v>0.02</v>
      </c>
      <c r="E638" s="41">
        <v>279</v>
      </c>
      <c r="F638" s="94">
        <f t="shared" ref="F638:F642" si="249">E638*1.2</f>
        <v>334.8</v>
      </c>
      <c r="G638" s="102">
        <f t="shared" ref="G638:G642" si="250">D638*F638</f>
        <v>6.6960000000000006</v>
      </c>
      <c r="H638" s="143">
        <f t="shared" ref="H638:H642" si="251">D638*E638</f>
        <v>5.58</v>
      </c>
      <c r="I638" s="2"/>
      <c r="J638" s="2"/>
      <c r="K638" s="2"/>
      <c r="L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43" t="s">
        <v>118</v>
      </c>
      <c r="B639" s="92" t="s">
        <v>119</v>
      </c>
      <c r="C639" s="43"/>
      <c r="D639" s="68">
        <v>1</v>
      </c>
      <c r="E639" s="41">
        <v>10</v>
      </c>
      <c r="F639" s="94">
        <f t="shared" si="249"/>
        <v>12</v>
      </c>
      <c r="G639" s="102">
        <f t="shared" si="250"/>
        <v>12</v>
      </c>
      <c r="H639" s="143">
        <f t="shared" si="251"/>
        <v>10</v>
      </c>
      <c r="I639" s="2"/>
      <c r="J639" s="2"/>
      <c r="K639" s="2"/>
      <c r="L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43" t="s">
        <v>121</v>
      </c>
      <c r="B640" s="92" t="s">
        <v>119</v>
      </c>
      <c r="C640" s="43"/>
      <c r="D640" s="68">
        <v>4</v>
      </c>
      <c r="E640" s="41">
        <v>0.13</v>
      </c>
      <c r="F640" s="94">
        <f t="shared" si="249"/>
        <v>0.156</v>
      </c>
      <c r="G640" s="102">
        <f t="shared" si="250"/>
        <v>0.624</v>
      </c>
      <c r="H640" s="143">
        <f t="shared" si="251"/>
        <v>0.52</v>
      </c>
      <c r="I640" s="2"/>
      <c r="J640" s="2"/>
      <c r="K640" s="2"/>
      <c r="L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43" t="s">
        <v>115</v>
      </c>
      <c r="B641" s="92" t="s">
        <v>116</v>
      </c>
      <c r="C641" s="43"/>
      <c r="D641" s="68">
        <v>5.0000000000000001E-3</v>
      </c>
      <c r="E641" s="41">
        <v>23</v>
      </c>
      <c r="F641" s="94">
        <f t="shared" si="249"/>
        <v>27.599999999999998</v>
      </c>
      <c r="G641" s="102">
        <f t="shared" si="250"/>
        <v>0.13799999999999998</v>
      </c>
      <c r="H641" s="143">
        <f t="shared" si="251"/>
        <v>0.115</v>
      </c>
      <c r="I641" s="2"/>
      <c r="J641" s="2"/>
      <c r="K641" s="2"/>
      <c r="L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43" t="s">
        <v>500</v>
      </c>
      <c r="B642" s="92" t="s">
        <v>89</v>
      </c>
      <c r="C642" s="43"/>
      <c r="D642" s="68">
        <v>1</v>
      </c>
      <c r="E642" s="41">
        <v>6.78</v>
      </c>
      <c r="F642" s="94">
        <f t="shared" si="249"/>
        <v>8.1359999999999992</v>
      </c>
      <c r="G642" s="102">
        <f t="shared" si="250"/>
        <v>8.1359999999999992</v>
      </c>
      <c r="H642" s="143">
        <f t="shared" si="251"/>
        <v>6.78</v>
      </c>
      <c r="I642" s="2"/>
      <c r="J642" s="2"/>
      <c r="K642" s="2"/>
      <c r="L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42" t="s">
        <v>96</v>
      </c>
      <c r="B643" s="92"/>
      <c r="C643" s="43"/>
      <c r="D643" s="68"/>
      <c r="E643" s="41"/>
      <c r="F643" s="94"/>
      <c r="G643" s="99">
        <f>G638+G639+G640+G641+G642</f>
        <v>27.594000000000001</v>
      </c>
      <c r="H643" s="145">
        <f>SUM(H638:H642)</f>
        <v>22.995000000000001</v>
      </c>
      <c r="I643" s="2"/>
      <c r="J643" s="2"/>
      <c r="K643" s="2"/>
      <c r="L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42"/>
      <c r="B644" s="92"/>
      <c r="C644" s="43"/>
      <c r="D644" s="68"/>
      <c r="E644" s="41"/>
      <c r="F644" s="94"/>
      <c r="G644" s="102"/>
      <c r="H644" s="145"/>
      <c r="I644" s="2"/>
      <c r="J644" s="2"/>
      <c r="K644" s="2"/>
      <c r="L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42" t="s">
        <v>501</v>
      </c>
      <c r="B645" s="92"/>
      <c r="C645" s="43"/>
      <c r="D645" s="68"/>
      <c r="E645" s="41"/>
      <c r="F645" s="94"/>
      <c r="G645" s="102"/>
      <c r="H645" s="145"/>
      <c r="I645" s="2"/>
      <c r="J645" s="2"/>
      <c r="K645" s="2"/>
      <c r="L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43" t="s">
        <v>458</v>
      </c>
      <c r="B646" s="92" t="s">
        <v>426</v>
      </c>
      <c r="C646" s="43"/>
      <c r="D646" s="68">
        <v>5</v>
      </c>
      <c r="E646" s="41">
        <v>1.04</v>
      </c>
      <c r="F646" s="94">
        <f t="shared" ref="F646:F663" si="252">E646*1.2</f>
        <v>1.248</v>
      </c>
      <c r="G646" s="102">
        <f t="shared" ref="G646:G663" si="253">D646*F646</f>
        <v>6.24</v>
      </c>
      <c r="H646" s="41">
        <f t="shared" ref="H646:H663" si="254">D646*E646</f>
        <v>5.2</v>
      </c>
      <c r="I646" s="2"/>
      <c r="J646" s="2"/>
      <c r="K646" s="2"/>
      <c r="L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43" t="s">
        <v>502</v>
      </c>
      <c r="B647" s="92" t="s">
        <v>119</v>
      </c>
      <c r="C647" s="43"/>
      <c r="D647" s="68">
        <v>5</v>
      </c>
      <c r="E647" s="41">
        <v>2.34</v>
      </c>
      <c r="F647" s="94">
        <f t="shared" si="252"/>
        <v>2.8079999999999998</v>
      </c>
      <c r="G647" s="102">
        <f t="shared" si="253"/>
        <v>14.04</v>
      </c>
      <c r="H647" s="41">
        <f t="shared" si="254"/>
        <v>11.7</v>
      </c>
      <c r="I647" s="2"/>
      <c r="J647" s="2"/>
      <c r="K647" s="2"/>
      <c r="L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43" t="s">
        <v>503</v>
      </c>
      <c r="B648" s="92" t="s">
        <v>119</v>
      </c>
      <c r="C648" s="43"/>
      <c r="D648" s="68">
        <v>5</v>
      </c>
      <c r="E648" s="41">
        <v>3.03</v>
      </c>
      <c r="F648" s="94">
        <f t="shared" si="252"/>
        <v>3.6359999999999997</v>
      </c>
      <c r="G648" s="102">
        <f t="shared" si="253"/>
        <v>18.18</v>
      </c>
      <c r="H648" s="41">
        <f t="shared" si="254"/>
        <v>15.149999999999999</v>
      </c>
      <c r="I648" s="2"/>
      <c r="J648" s="2"/>
      <c r="K648" s="2"/>
      <c r="L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43" t="s">
        <v>504</v>
      </c>
      <c r="B649" s="92" t="s">
        <v>119</v>
      </c>
      <c r="C649" s="43"/>
      <c r="D649" s="68">
        <v>1</v>
      </c>
      <c r="E649" s="41">
        <v>8.85</v>
      </c>
      <c r="F649" s="94">
        <f t="shared" si="252"/>
        <v>10.62</v>
      </c>
      <c r="G649" s="102">
        <f t="shared" si="253"/>
        <v>10.62</v>
      </c>
      <c r="H649" s="41">
        <f t="shared" si="254"/>
        <v>8.85</v>
      </c>
      <c r="I649" s="2"/>
      <c r="J649" s="2"/>
      <c r="K649" s="2"/>
      <c r="L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43" t="s">
        <v>505</v>
      </c>
      <c r="B650" s="92" t="s">
        <v>119</v>
      </c>
      <c r="C650" s="43"/>
      <c r="D650" s="68">
        <v>2</v>
      </c>
      <c r="E650" s="41">
        <v>11.25</v>
      </c>
      <c r="F650" s="94">
        <f t="shared" si="252"/>
        <v>13.5</v>
      </c>
      <c r="G650" s="102">
        <f t="shared" si="253"/>
        <v>27</v>
      </c>
      <c r="H650" s="41">
        <f t="shared" si="254"/>
        <v>22.5</v>
      </c>
      <c r="I650" s="2"/>
      <c r="J650" s="2"/>
      <c r="K650" s="2"/>
      <c r="L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43" t="s">
        <v>466</v>
      </c>
      <c r="B651" s="92" t="s">
        <v>116</v>
      </c>
      <c r="C651" s="43"/>
      <c r="D651" s="68">
        <v>0.1</v>
      </c>
      <c r="E651" s="41">
        <v>26.75</v>
      </c>
      <c r="F651" s="94">
        <f t="shared" si="252"/>
        <v>32.1</v>
      </c>
      <c r="G651" s="102">
        <f t="shared" si="253"/>
        <v>3.2100000000000004</v>
      </c>
      <c r="H651" s="41">
        <f t="shared" si="254"/>
        <v>2.6750000000000003</v>
      </c>
      <c r="I651" s="2"/>
      <c r="J651" s="2"/>
      <c r="K651" s="2"/>
      <c r="L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43" t="s">
        <v>151</v>
      </c>
      <c r="B652" s="92" t="s">
        <v>116</v>
      </c>
      <c r="C652" s="43"/>
      <c r="D652" s="68">
        <v>0.1</v>
      </c>
      <c r="E652" s="41">
        <v>8.39</v>
      </c>
      <c r="F652" s="94">
        <f t="shared" si="252"/>
        <v>10.068</v>
      </c>
      <c r="G652" s="102">
        <f t="shared" si="253"/>
        <v>1.0067999999999999</v>
      </c>
      <c r="H652" s="41">
        <f t="shared" si="254"/>
        <v>0.83900000000000008</v>
      </c>
      <c r="I652" s="2"/>
      <c r="J652" s="2"/>
      <c r="K652" s="2"/>
      <c r="L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43" t="s">
        <v>506</v>
      </c>
      <c r="B653" s="92" t="s">
        <v>119</v>
      </c>
      <c r="C653" s="43"/>
      <c r="D653" s="68">
        <v>2</v>
      </c>
      <c r="E653" s="41">
        <v>60</v>
      </c>
      <c r="F653" s="94">
        <f t="shared" si="252"/>
        <v>72</v>
      </c>
      <c r="G653" s="102">
        <f t="shared" si="253"/>
        <v>144</v>
      </c>
      <c r="H653" s="41">
        <f t="shared" si="254"/>
        <v>120</v>
      </c>
      <c r="I653" s="2"/>
      <c r="J653" s="2"/>
      <c r="K653" s="2"/>
      <c r="L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43" t="s">
        <v>507</v>
      </c>
      <c r="B654" s="92" t="s">
        <v>426</v>
      </c>
      <c r="C654" s="43"/>
      <c r="D654" s="68">
        <v>1</v>
      </c>
      <c r="E654" s="41">
        <v>53.25</v>
      </c>
      <c r="F654" s="94">
        <f t="shared" si="252"/>
        <v>63.9</v>
      </c>
      <c r="G654" s="102">
        <f t="shared" si="253"/>
        <v>63.9</v>
      </c>
      <c r="H654" s="41">
        <f t="shared" si="254"/>
        <v>53.25</v>
      </c>
      <c r="I654" s="2"/>
      <c r="J654" s="2"/>
      <c r="K654" s="2"/>
      <c r="L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43" t="s">
        <v>508</v>
      </c>
      <c r="B655" s="92" t="s">
        <v>509</v>
      </c>
      <c r="C655" s="43"/>
      <c r="D655" s="68">
        <v>1</v>
      </c>
      <c r="E655" s="41">
        <v>600</v>
      </c>
      <c r="F655" s="94">
        <f t="shared" si="252"/>
        <v>720</v>
      </c>
      <c r="G655" s="102">
        <f t="shared" si="253"/>
        <v>720</v>
      </c>
      <c r="H655" s="41">
        <f t="shared" si="254"/>
        <v>600</v>
      </c>
      <c r="I655" s="2"/>
      <c r="J655" s="2"/>
      <c r="K655" s="2"/>
      <c r="L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43" t="s">
        <v>510</v>
      </c>
      <c r="B656" s="92" t="s">
        <v>426</v>
      </c>
      <c r="C656" s="43"/>
      <c r="D656" s="68">
        <v>3</v>
      </c>
      <c r="E656" s="41">
        <v>8.8699999999999992</v>
      </c>
      <c r="F656" s="94">
        <f t="shared" si="252"/>
        <v>10.643999999999998</v>
      </c>
      <c r="G656" s="102">
        <f t="shared" si="253"/>
        <v>31.931999999999995</v>
      </c>
      <c r="H656" s="41">
        <f t="shared" si="254"/>
        <v>26.61</v>
      </c>
      <c r="I656" s="2"/>
      <c r="J656" s="2"/>
      <c r="K656" s="2"/>
      <c r="L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43" t="s">
        <v>511</v>
      </c>
      <c r="B657" s="92" t="s">
        <v>426</v>
      </c>
      <c r="C657" s="43"/>
      <c r="D657" s="68">
        <v>4</v>
      </c>
      <c r="E657" s="41">
        <v>2.73</v>
      </c>
      <c r="F657" s="94">
        <f t="shared" si="252"/>
        <v>3.2759999999999998</v>
      </c>
      <c r="G657" s="102">
        <f t="shared" si="253"/>
        <v>13.103999999999999</v>
      </c>
      <c r="H657" s="41">
        <f t="shared" si="254"/>
        <v>10.92</v>
      </c>
      <c r="I657" s="2"/>
      <c r="J657" s="2"/>
      <c r="K657" s="2"/>
      <c r="L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43" t="s">
        <v>512</v>
      </c>
      <c r="B658" s="92" t="s">
        <v>426</v>
      </c>
      <c r="C658" s="43"/>
      <c r="D658" s="68">
        <v>2</v>
      </c>
      <c r="E658" s="41">
        <v>2.0099999999999998</v>
      </c>
      <c r="F658" s="94">
        <f t="shared" si="252"/>
        <v>2.4119999999999995</v>
      </c>
      <c r="G658" s="102">
        <f t="shared" si="253"/>
        <v>4.823999999999999</v>
      </c>
      <c r="H658" s="41">
        <f t="shared" si="254"/>
        <v>4.0199999999999996</v>
      </c>
      <c r="I658" s="2"/>
      <c r="J658" s="2"/>
      <c r="K658" s="2"/>
      <c r="L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43" t="s">
        <v>513</v>
      </c>
      <c r="B659" s="92" t="s">
        <v>426</v>
      </c>
      <c r="C659" s="43"/>
      <c r="D659" s="68">
        <v>1</v>
      </c>
      <c r="E659" s="41">
        <v>4</v>
      </c>
      <c r="F659" s="94">
        <f t="shared" si="252"/>
        <v>4.8</v>
      </c>
      <c r="G659" s="102">
        <f t="shared" si="253"/>
        <v>4.8</v>
      </c>
      <c r="H659" s="41">
        <f t="shared" si="254"/>
        <v>4</v>
      </c>
      <c r="I659" s="2"/>
      <c r="J659" s="2"/>
      <c r="K659" s="2"/>
      <c r="L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43" t="s">
        <v>514</v>
      </c>
      <c r="B660" s="92" t="s">
        <v>119</v>
      </c>
      <c r="C660" s="43"/>
      <c r="D660" s="68">
        <v>2</v>
      </c>
      <c r="E660" s="41">
        <v>4.29</v>
      </c>
      <c r="F660" s="94">
        <f t="shared" si="252"/>
        <v>5.1479999999999997</v>
      </c>
      <c r="G660" s="102">
        <f t="shared" si="253"/>
        <v>10.295999999999999</v>
      </c>
      <c r="H660" s="41">
        <f t="shared" si="254"/>
        <v>8.58</v>
      </c>
      <c r="I660" s="2"/>
      <c r="J660" s="2"/>
      <c r="K660" s="2"/>
      <c r="L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43" t="s">
        <v>515</v>
      </c>
      <c r="B661" s="92" t="s">
        <v>426</v>
      </c>
      <c r="C661" s="43"/>
      <c r="D661" s="68">
        <v>2</v>
      </c>
      <c r="E661" s="41">
        <v>2.4</v>
      </c>
      <c r="F661" s="94">
        <f t="shared" si="252"/>
        <v>2.88</v>
      </c>
      <c r="G661" s="102">
        <f t="shared" si="253"/>
        <v>5.76</v>
      </c>
      <c r="H661" s="41">
        <f t="shared" si="254"/>
        <v>4.8</v>
      </c>
      <c r="I661" s="2"/>
      <c r="J661" s="2"/>
      <c r="K661" s="2"/>
      <c r="L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43" t="s">
        <v>516</v>
      </c>
      <c r="B662" s="92" t="s">
        <v>509</v>
      </c>
      <c r="C662" s="43"/>
      <c r="D662" s="68">
        <v>3</v>
      </c>
      <c r="E662" s="41">
        <v>11.42</v>
      </c>
      <c r="F662" s="94">
        <f t="shared" si="252"/>
        <v>13.703999999999999</v>
      </c>
      <c r="G662" s="102">
        <f t="shared" si="253"/>
        <v>41.111999999999995</v>
      </c>
      <c r="H662" s="41">
        <f t="shared" si="254"/>
        <v>34.26</v>
      </c>
      <c r="I662" s="2"/>
      <c r="J662" s="2"/>
      <c r="K662" s="2"/>
      <c r="L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43" t="s">
        <v>517</v>
      </c>
      <c r="B663" s="92" t="s">
        <v>119</v>
      </c>
      <c r="C663" s="43"/>
      <c r="D663" s="68">
        <v>1</v>
      </c>
      <c r="E663" s="41">
        <v>14.4</v>
      </c>
      <c r="F663" s="94">
        <f t="shared" si="252"/>
        <v>17.28</v>
      </c>
      <c r="G663" s="102">
        <f t="shared" si="253"/>
        <v>17.28</v>
      </c>
      <c r="H663" s="41">
        <f t="shared" si="254"/>
        <v>14.4</v>
      </c>
      <c r="I663" s="2"/>
      <c r="J663" s="2"/>
      <c r="K663" s="2"/>
      <c r="L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42" t="s">
        <v>96</v>
      </c>
      <c r="B664" s="92"/>
      <c r="C664" s="43"/>
      <c r="D664" s="68"/>
      <c r="E664" s="41"/>
      <c r="F664" s="94"/>
      <c r="G664" s="99">
        <f>G646+G647+G648+G649+G650+G651+G652+G653+G654+G655+G656+G657+G658+G659+G660+G661+G662+G663</f>
        <v>1137.3048000000001</v>
      </c>
      <c r="H664" s="145">
        <f>SUM(H646:H663)</f>
        <v>947.75399999999991</v>
      </c>
      <c r="I664" s="2"/>
      <c r="J664" s="2"/>
      <c r="K664" s="2"/>
      <c r="L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42"/>
      <c r="B665" s="92"/>
      <c r="C665" s="43"/>
      <c r="D665" s="68"/>
      <c r="E665" s="41"/>
      <c r="F665" s="94"/>
      <c r="G665" s="102"/>
      <c r="H665" s="145"/>
      <c r="I665" s="2"/>
      <c r="J665" s="2"/>
      <c r="K665" s="2"/>
      <c r="L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42" t="s">
        <v>518</v>
      </c>
      <c r="B666" s="92"/>
      <c r="C666" s="43"/>
      <c r="D666" s="68"/>
      <c r="E666" s="41"/>
      <c r="F666" s="94"/>
      <c r="G666" s="102"/>
      <c r="H666" s="145"/>
      <c r="I666" s="2"/>
      <c r="J666" s="2"/>
      <c r="K666" s="2"/>
      <c r="L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43" t="s">
        <v>519</v>
      </c>
      <c r="B667" s="92" t="s">
        <v>509</v>
      </c>
      <c r="C667" s="43"/>
      <c r="D667" s="68">
        <v>5</v>
      </c>
      <c r="E667" s="41">
        <v>11.42</v>
      </c>
      <c r="F667" s="94">
        <f t="shared" ref="F667:F688" si="255">E667*1.2</f>
        <v>13.703999999999999</v>
      </c>
      <c r="G667" s="102">
        <f t="shared" ref="G667:G688" si="256">D667*F667</f>
        <v>68.52</v>
      </c>
      <c r="H667" s="41">
        <f t="shared" ref="H667:H688" si="257">D667*E667</f>
        <v>57.1</v>
      </c>
      <c r="I667" s="2"/>
      <c r="J667" s="2"/>
      <c r="K667" s="2"/>
      <c r="L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43" t="s">
        <v>504</v>
      </c>
      <c r="B668" s="92" t="s">
        <v>119</v>
      </c>
      <c r="C668" s="43"/>
      <c r="D668" s="68">
        <v>1</v>
      </c>
      <c r="E668" s="41">
        <v>8.85</v>
      </c>
      <c r="F668" s="94">
        <f t="shared" si="255"/>
        <v>10.62</v>
      </c>
      <c r="G668" s="102">
        <f t="shared" si="256"/>
        <v>10.62</v>
      </c>
      <c r="H668" s="41">
        <f t="shared" si="257"/>
        <v>8.85</v>
      </c>
      <c r="I668" s="2"/>
      <c r="J668" s="2"/>
      <c r="K668" s="2"/>
      <c r="L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43" t="s">
        <v>520</v>
      </c>
      <c r="B669" s="92" t="s">
        <v>119</v>
      </c>
      <c r="C669" s="43"/>
      <c r="D669" s="68">
        <v>2</v>
      </c>
      <c r="E669" s="41">
        <v>11.25</v>
      </c>
      <c r="F669" s="94">
        <f t="shared" si="255"/>
        <v>13.5</v>
      </c>
      <c r="G669" s="102">
        <f t="shared" si="256"/>
        <v>27</v>
      </c>
      <c r="H669" s="41">
        <f t="shared" si="257"/>
        <v>22.5</v>
      </c>
      <c r="I669" s="2"/>
      <c r="J669" s="2"/>
      <c r="K669" s="2"/>
      <c r="L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43" t="s">
        <v>502</v>
      </c>
      <c r="B670" s="92" t="s">
        <v>119</v>
      </c>
      <c r="C670" s="43"/>
      <c r="D670" s="68">
        <v>6</v>
      </c>
      <c r="E670" s="41">
        <v>2.34</v>
      </c>
      <c r="F670" s="94">
        <f t="shared" si="255"/>
        <v>2.8079999999999998</v>
      </c>
      <c r="G670" s="102">
        <f t="shared" si="256"/>
        <v>16.847999999999999</v>
      </c>
      <c r="H670" s="41">
        <f t="shared" si="257"/>
        <v>14.04</v>
      </c>
      <c r="I670" s="2"/>
      <c r="J670" s="2"/>
      <c r="K670" s="2"/>
      <c r="L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43" t="s">
        <v>503</v>
      </c>
      <c r="B671" s="92" t="s">
        <v>119</v>
      </c>
      <c r="C671" s="43"/>
      <c r="D671" s="68">
        <v>4</v>
      </c>
      <c r="E671" s="41">
        <v>3.03</v>
      </c>
      <c r="F671" s="94">
        <f t="shared" si="255"/>
        <v>3.6359999999999997</v>
      </c>
      <c r="G671" s="102">
        <f t="shared" si="256"/>
        <v>14.543999999999999</v>
      </c>
      <c r="H671" s="41">
        <f t="shared" si="257"/>
        <v>12.12</v>
      </c>
      <c r="I671" s="2"/>
      <c r="J671" s="2"/>
      <c r="K671" s="2"/>
      <c r="L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43" t="s">
        <v>521</v>
      </c>
      <c r="B672" s="92" t="s">
        <v>119</v>
      </c>
      <c r="C672" s="43"/>
      <c r="D672" s="68">
        <v>6</v>
      </c>
      <c r="E672" s="41">
        <v>4.29</v>
      </c>
      <c r="F672" s="94">
        <f t="shared" si="255"/>
        <v>5.1479999999999997</v>
      </c>
      <c r="G672" s="102">
        <f t="shared" si="256"/>
        <v>30.887999999999998</v>
      </c>
      <c r="H672" s="41">
        <f t="shared" si="257"/>
        <v>25.740000000000002</v>
      </c>
      <c r="I672" s="2"/>
      <c r="J672" s="2"/>
      <c r="K672" s="2"/>
      <c r="L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43" t="s">
        <v>511</v>
      </c>
      <c r="B673" s="92" t="s">
        <v>426</v>
      </c>
      <c r="C673" s="43"/>
      <c r="D673" s="68">
        <v>4</v>
      </c>
      <c r="E673" s="41">
        <v>2.73</v>
      </c>
      <c r="F673" s="94">
        <f t="shared" si="255"/>
        <v>3.2759999999999998</v>
      </c>
      <c r="G673" s="102">
        <f t="shared" si="256"/>
        <v>13.103999999999999</v>
      </c>
      <c r="H673" s="41">
        <f t="shared" si="257"/>
        <v>10.92</v>
      </c>
      <c r="I673" s="2"/>
      <c r="J673" s="2"/>
      <c r="K673" s="2"/>
      <c r="L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43" t="s">
        <v>522</v>
      </c>
      <c r="B674" s="92" t="s">
        <v>426</v>
      </c>
      <c r="C674" s="43"/>
      <c r="D674" s="68">
        <v>4</v>
      </c>
      <c r="E674" s="41">
        <v>2.4</v>
      </c>
      <c r="F674" s="94">
        <f t="shared" si="255"/>
        <v>2.88</v>
      </c>
      <c r="G674" s="102">
        <f t="shared" si="256"/>
        <v>11.52</v>
      </c>
      <c r="H674" s="41">
        <f t="shared" si="257"/>
        <v>9.6</v>
      </c>
      <c r="I674" s="2"/>
      <c r="J674" s="2"/>
      <c r="K674" s="2"/>
      <c r="L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43" t="s">
        <v>523</v>
      </c>
      <c r="B675" s="92" t="s">
        <v>426</v>
      </c>
      <c r="C675" s="43"/>
      <c r="D675" s="68">
        <v>1</v>
      </c>
      <c r="E675" s="41">
        <v>2.0099999999999998</v>
      </c>
      <c r="F675" s="94">
        <f t="shared" si="255"/>
        <v>2.4119999999999995</v>
      </c>
      <c r="G675" s="102">
        <f t="shared" si="256"/>
        <v>2.4119999999999995</v>
      </c>
      <c r="H675" s="41">
        <f t="shared" si="257"/>
        <v>2.0099999999999998</v>
      </c>
      <c r="I675" s="2"/>
      <c r="J675" s="2"/>
      <c r="K675" s="2"/>
      <c r="L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43" t="s">
        <v>524</v>
      </c>
      <c r="B676" s="92" t="s">
        <v>426</v>
      </c>
      <c r="C676" s="43"/>
      <c r="D676" s="68">
        <v>2</v>
      </c>
      <c r="E676" s="41">
        <v>1.68</v>
      </c>
      <c r="F676" s="94">
        <f t="shared" si="255"/>
        <v>2.016</v>
      </c>
      <c r="G676" s="102">
        <f t="shared" si="256"/>
        <v>4.032</v>
      </c>
      <c r="H676" s="41">
        <f t="shared" si="257"/>
        <v>3.36</v>
      </c>
      <c r="I676" s="2"/>
      <c r="J676" s="2"/>
      <c r="K676" s="2"/>
      <c r="L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43" t="s">
        <v>525</v>
      </c>
      <c r="B677" s="92" t="s">
        <v>426</v>
      </c>
      <c r="C677" s="43"/>
      <c r="D677" s="68">
        <v>2</v>
      </c>
      <c r="E677" s="41">
        <v>3.72</v>
      </c>
      <c r="F677" s="94">
        <f t="shared" si="255"/>
        <v>4.4640000000000004</v>
      </c>
      <c r="G677" s="102">
        <f t="shared" si="256"/>
        <v>8.9280000000000008</v>
      </c>
      <c r="H677" s="41">
        <f t="shared" si="257"/>
        <v>7.44</v>
      </c>
      <c r="I677" s="2"/>
      <c r="J677" s="2"/>
      <c r="K677" s="2"/>
      <c r="L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43" t="s">
        <v>526</v>
      </c>
      <c r="B678" s="92" t="s">
        <v>426</v>
      </c>
      <c r="C678" s="43"/>
      <c r="D678" s="68">
        <v>2</v>
      </c>
      <c r="E678" s="41">
        <v>2.97</v>
      </c>
      <c r="F678" s="94">
        <f t="shared" si="255"/>
        <v>3.5640000000000001</v>
      </c>
      <c r="G678" s="102">
        <f t="shared" si="256"/>
        <v>7.1280000000000001</v>
      </c>
      <c r="H678" s="41">
        <f t="shared" si="257"/>
        <v>5.94</v>
      </c>
      <c r="I678" s="2"/>
      <c r="J678" s="2"/>
      <c r="K678" s="2"/>
      <c r="L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43" t="s">
        <v>527</v>
      </c>
      <c r="B679" s="92" t="s">
        <v>426</v>
      </c>
      <c r="C679" s="43"/>
      <c r="D679" s="68">
        <v>3</v>
      </c>
      <c r="E679" s="41">
        <v>8.8699999999999992</v>
      </c>
      <c r="F679" s="94">
        <f t="shared" si="255"/>
        <v>10.643999999999998</v>
      </c>
      <c r="G679" s="102">
        <f t="shared" si="256"/>
        <v>31.931999999999995</v>
      </c>
      <c r="H679" s="41">
        <f t="shared" si="257"/>
        <v>26.61</v>
      </c>
      <c r="I679" s="2"/>
      <c r="J679" s="2"/>
      <c r="K679" s="2"/>
      <c r="L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43" t="s">
        <v>528</v>
      </c>
      <c r="B680" s="92" t="s">
        <v>426</v>
      </c>
      <c r="C680" s="43"/>
      <c r="D680" s="68">
        <v>5</v>
      </c>
      <c r="E680" s="41">
        <v>5.0199999999999996</v>
      </c>
      <c r="F680" s="94">
        <f t="shared" si="255"/>
        <v>6.0239999999999991</v>
      </c>
      <c r="G680" s="102">
        <f t="shared" si="256"/>
        <v>30.119999999999997</v>
      </c>
      <c r="H680" s="41">
        <f t="shared" si="257"/>
        <v>25.099999999999998</v>
      </c>
      <c r="I680" s="2"/>
      <c r="J680" s="2"/>
      <c r="K680" s="2"/>
      <c r="L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43" t="s">
        <v>529</v>
      </c>
      <c r="B681" s="92" t="s">
        <v>509</v>
      </c>
      <c r="C681" s="43"/>
      <c r="D681" s="68">
        <v>2</v>
      </c>
      <c r="E681" s="41">
        <v>59.1</v>
      </c>
      <c r="F681" s="94">
        <f t="shared" si="255"/>
        <v>70.92</v>
      </c>
      <c r="G681" s="102">
        <f t="shared" si="256"/>
        <v>141.84</v>
      </c>
      <c r="H681" s="41">
        <f t="shared" si="257"/>
        <v>118.2</v>
      </c>
      <c r="I681" s="2"/>
      <c r="J681" s="2"/>
      <c r="K681" s="2"/>
      <c r="L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43" t="s">
        <v>530</v>
      </c>
      <c r="B682" s="92" t="s">
        <v>426</v>
      </c>
      <c r="C682" s="43"/>
      <c r="D682" s="68">
        <v>2</v>
      </c>
      <c r="E682" s="41">
        <v>31.2</v>
      </c>
      <c r="F682" s="94">
        <f t="shared" si="255"/>
        <v>37.44</v>
      </c>
      <c r="G682" s="102">
        <f t="shared" si="256"/>
        <v>74.88</v>
      </c>
      <c r="H682" s="41">
        <f t="shared" si="257"/>
        <v>62.4</v>
      </c>
      <c r="I682" s="2"/>
      <c r="J682" s="2"/>
      <c r="K682" s="2"/>
      <c r="L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43" t="s">
        <v>531</v>
      </c>
      <c r="B683" s="92" t="s">
        <v>426</v>
      </c>
      <c r="C683" s="43"/>
      <c r="D683" s="68">
        <v>1</v>
      </c>
      <c r="E683" s="41">
        <v>2.34</v>
      </c>
      <c r="F683" s="94">
        <f t="shared" si="255"/>
        <v>2.8079999999999998</v>
      </c>
      <c r="G683" s="102">
        <f t="shared" si="256"/>
        <v>2.8079999999999998</v>
      </c>
      <c r="H683" s="41">
        <f t="shared" si="257"/>
        <v>2.34</v>
      </c>
      <c r="I683" s="2"/>
      <c r="J683" s="2"/>
      <c r="K683" s="2"/>
      <c r="L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43" t="s">
        <v>151</v>
      </c>
      <c r="B684" s="92" t="s">
        <v>116</v>
      </c>
      <c r="C684" s="43"/>
      <c r="D684" s="68">
        <v>0.1</v>
      </c>
      <c r="E684" s="41">
        <v>8.39</v>
      </c>
      <c r="F684" s="94">
        <f t="shared" si="255"/>
        <v>10.068</v>
      </c>
      <c r="G684" s="102">
        <f t="shared" si="256"/>
        <v>1.0067999999999999</v>
      </c>
      <c r="H684" s="41">
        <f t="shared" si="257"/>
        <v>0.83900000000000008</v>
      </c>
      <c r="I684" s="2"/>
      <c r="J684" s="2"/>
      <c r="K684" s="2"/>
      <c r="L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43" t="s">
        <v>466</v>
      </c>
      <c r="B685" s="92" t="s">
        <v>116</v>
      </c>
      <c r="C685" s="43"/>
      <c r="D685" s="68">
        <v>0.1</v>
      </c>
      <c r="E685" s="41">
        <v>26.75</v>
      </c>
      <c r="F685" s="94">
        <f t="shared" si="255"/>
        <v>32.1</v>
      </c>
      <c r="G685" s="102">
        <f t="shared" si="256"/>
        <v>3.2100000000000004</v>
      </c>
      <c r="H685" s="41">
        <f t="shared" si="257"/>
        <v>2.6750000000000003</v>
      </c>
      <c r="I685" s="2"/>
      <c r="J685" s="2"/>
      <c r="K685" s="2"/>
      <c r="L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43" t="s">
        <v>304</v>
      </c>
      <c r="B686" s="92" t="s">
        <v>119</v>
      </c>
      <c r="C686" s="43"/>
      <c r="D686" s="68">
        <v>1</v>
      </c>
      <c r="E686" s="41">
        <v>6.92</v>
      </c>
      <c r="F686" s="94">
        <f t="shared" si="255"/>
        <v>8.3040000000000003</v>
      </c>
      <c r="G686" s="102">
        <f t="shared" si="256"/>
        <v>8.3040000000000003</v>
      </c>
      <c r="H686" s="41">
        <f t="shared" si="257"/>
        <v>6.92</v>
      </c>
      <c r="I686" s="2"/>
      <c r="J686" s="2"/>
      <c r="K686" s="2"/>
      <c r="L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43" t="s">
        <v>517</v>
      </c>
      <c r="B687" s="92" t="s">
        <v>119</v>
      </c>
      <c r="C687" s="43"/>
      <c r="D687" s="68">
        <v>1</v>
      </c>
      <c r="E687" s="41">
        <v>14.14</v>
      </c>
      <c r="F687" s="94">
        <f t="shared" si="255"/>
        <v>16.968</v>
      </c>
      <c r="G687" s="102">
        <f t="shared" si="256"/>
        <v>16.968</v>
      </c>
      <c r="H687" s="41">
        <f t="shared" si="257"/>
        <v>14.14</v>
      </c>
      <c r="I687" s="2"/>
      <c r="J687" s="2"/>
      <c r="K687" s="2"/>
      <c r="L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43" t="s">
        <v>88</v>
      </c>
      <c r="B688" s="92" t="s">
        <v>119</v>
      </c>
      <c r="C688" s="43"/>
      <c r="D688" s="68">
        <v>2</v>
      </c>
      <c r="E688" s="41">
        <v>1.78</v>
      </c>
      <c r="F688" s="94">
        <f t="shared" si="255"/>
        <v>2.1360000000000001</v>
      </c>
      <c r="G688" s="102">
        <f t="shared" si="256"/>
        <v>4.2720000000000002</v>
      </c>
      <c r="H688" s="41">
        <f t="shared" si="257"/>
        <v>3.56</v>
      </c>
      <c r="I688" s="2"/>
      <c r="J688" s="2"/>
      <c r="K688" s="2"/>
      <c r="L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42" t="s">
        <v>435</v>
      </c>
      <c r="B689" s="92"/>
      <c r="C689" s="43"/>
      <c r="D689" s="68"/>
      <c r="E689" s="41"/>
      <c r="F689" s="94"/>
      <c r="G689" s="99">
        <f t="shared" ref="G689:H689" si="258">SUM(G667:G688)</f>
        <v>530.88480000000004</v>
      </c>
      <c r="H689" s="145">
        <f t="shared" si="258"/>
        <v>442.404</v>
      </c>
      <c r="I689" s="2"/>
      <c r="J689" s="2"/>
      <c r="K689" s="2"/>
      <c r="L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42"/>
      <c r="B690" s="92"/>
      <c r="C690" s="43"/>
      <c r="D690" s="68"/>
      <c r="E690" s="41"/>
      <c r="F690" s="94"/>
      <c r="G690" s="102"/>
      <c r="H690" s="145"/>
      <c r="I690" s="2"/>
      <c r="J690" s="2"/>
      <c r="K690" s="2"/>
      <c r="L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42" t="s">
        <v>532</v>
      </c>
      <c r="B691" s="92"/>
      <c r="C691" s="43"/>
      <c r="D691" s="68"/>
      <c r="E691" s="41"/>
      <c r="F691" s="94"/>
      <c r="G691" s="102"/>
      <c r="H691" s="146"/>
      <c r="I691" s="2"/>
      <c r="J691" s="2"/>
      <c r="K691" s="2"/>
      <c r="L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43" t="s">
        <v>533</v>
      </c>
      <c r="B692" s="92" t="s">
        <v>119</v>
      </c>
      <c r="C692" s="43"/>
      <c r="D692" s="68">
        <v>1</v>
      </c>
      <c r="E692" s="41">
        <v>25.2</v>
      </c>
      <c r="F692" s="94">
        <f t="shared" ref="F692:F694" si="259">E692*1.2</f>
        <v>30.24</v>
      </c>
      <c r="G692" s="102">
        <f t="shared" ref="G692:G694" si="260">D692*F692</f>
        <v>30.24</v>
      </c>
      <c r="H692" s="143">
        <f t="shared" ref="H692:H694" si="261">D692*E692</f>
        <v>25.2</v>
      </c>
      <c r="I692" s="2"/>
      <c r="J692" s="2"/>
      <c r="K692" s="2"/>
      <c r="L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43" t="s">
        <v>534</v>
      </c>
      <c r="B693" s="92" t="s">
        <v>495</v>
      </c>
      <c r="C693" s="43"/>
      <c r="D693" s="68">
        <v>0.1</v>
      </c>
      <c r="E693" s="41">
        <v>127</v>
      </c>
      <c r="F693" s="94">
        <f t="shared" si="259"/>
        <v>152.4</v>
      </c>
      <c r="G693" s="102">
        <f t="shared" si="260"/>
        <v>15.240000000000002</v>
      </c>
      <c r="H693" s="143">
        <f t="shared" si="261"/>
        <v>12.700000000000001</v>
      </c>
      <c r="I693" s="2"/>
      <c r="J693" s="2"/>
      <c r="K693" s="2"/>
      <c r="L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43" t="s">
        <v>535</v>
      </c>
      <c r="B694" s="92" t="s">
        <v>495</v>
      </c>
      <c r="C694" s="43"/>
      <c r="D694" s="68">
        <v>0.1</v>
      </c>
      <c r="E694" s="41">
        <v>106</v>
      </c>
      <c r="F694" s="94">
        <f t="shared" si="259"/>
        <v>127.19999999999999</v>
      </c>
      <c r="G694" s="102">
        <f t="shared" si="260"/>
        <v>12.719999999999999</v>
      </c>
      <c r="H694" s="143">
        <f t="shared" si="261"/>
        <v>10.600000000000001</v>
      </c>
      <c r="I694" s="2"/>
      <c r="J694" s="2"/>
      <c r="K694" s="2"/>
      <c r="L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42" t="s">
        <v>96</v>
      </c>
      <c r="B695" s="92"/>
      <c r="C695" s="43"/>
      <c r="D695" s="68"/>
      <c r="E695" s="41"/>
      <c r="F695" s="94"/>
      <c r="G695" s="99">
        <f>G692+G693+G694</f>
        <v>58.2</v>
      </c>
      <c r="H695" s="145">
        <f>SUM(H692:H694)</f>
        <v>48.5</v>
      </c>
      <c r="I695" s="2"/>
      <c r="J695" s="2"/>
      <c r="K695" s="2"/>
      <c r="L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43"/>
      <c r="B696" s="92"/>
      <c r="C696" s="43"/>
      <c r="D696" s="68"/>
      <c r="E696" s="41"/>
      <c r="F696" s="94"/>
      <c r="G696" s="102"/>
      <c r="H696" s="146"/>
      <c r="I696" s="2"/>
      <c r="J696" s="2"/>
      <c r="K696" s="2"/>
      <c r="L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42" t="s">
        <v>536</v>
      </c>
      <c r="B697" s="92"/>
      <c r="C697" s="43"/>
      <c r="D697" s="68"/>
      <c r="E697" s="41"/>
      <c r="F697" s="94"/>
      <c r="G697" s="102"/>
      <c r="H697" s="146"/>
      <c r="I697" s="2"/>
      <c r="J697" s="2"/>
      <c r="K697" s="2"/>
      <c r="L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43" t="s">
        <v>537</v>
      </c>
      <c r="B698" s="92" t="s">
        <v>495</v>
      </c>
      <c r="C698" s="43"/>
      <c r="D698" s="68">
        <v>0.05</v>
      </c>
      <c r="E698" s="41">
        <v>127</v>
      </c>
      <c r="F698" s="94">
        <f t="shared" ref="F698:F700" si="262">E698*1.2</f>
        <v>152.4</v>
      </c>
      <c r="G698" s="102">
        <f t="shared" ref="G698:G700" si="263">D698*F698</f>
        <v>7.620000000000001</v>
      </c>
      <c r="H698" s="143">
        <f t="shared" ref="H698:H700" si="264">D698*E698</f>
        <v>6.3500000000000005</v>
      </c>
      <c r="I698" s="2"/>
      <c r="J698" s="2"/>
      <c r="K698" s="2"/>
      <c r="L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43" t="s">
        <v>538</v>
      </c>
      <c r="B699" s="92" t="s">
        <v>495</v>
      </c>
      <c r="C699" s="43"/>
      <c r="D699" s="68">
        <v>0.05</v>
      </c>
      <c r="E699" s="41">
        <v>106</v>
      </c>
      <c r="F699" s="94">
        <f t="shared" si="262"/>
        <v>127.19999999999999</v>
      </c>
      <c r="G699" s="102">
        <f t="shared" si="263"/>
        <v>6.3599999999999994</v>
      </c>
      <c r="H699" s="143">
        <f t="shared" si="264"/>
        <v>5.3000000000000007</v>
      </c>
      <c r="I699" s="2"/>
      <c r="J699" s="2"/>
      <c r="K699" s="2"/>
      <c r="L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43" t="s">
        <v>539</v>
      </c>
      <c r="B700" s="92" t="s">
        <v>119</v>
      </c>
      <c r="C700" s="43"/>
      <c r="D700" s="68">
        <v>1</v>
      </c>
      <c r="E700" s="41">
        <v>9.6</v>
      </c>
      <c r="F700" s="94">
        <f t="shared" si="262"/>
        <v>11.52</v>
      </c>
      <c r="G700" s="102">
        <f t="shared" si="263"/>
        <v>11.52</v>
      </c>
      <c r="H700" s="143">
        <f t="shared" si="264"/>
        <v>9.6</v>
      </c>
      <c r="I700" s="2"/>
      <c r="J700" s="2"/>
      <c r="K700" s="2"/>
      <c r="L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42" t="s">
        <v>96</v>
      </c>
      <c r="B701" s="92"/>
      <c r="C701" s="43"/>
      <c r="D701" s="68"/>
      <c r="E701" s="41"/>
      <c r="F701" s="94"/>
      <c r="G701" s="99">
        <f>G698+G699+G700</f>
        <v>25.5</v>
      </c>
      <c r="H701" s="145">
        <f>SUM(H698:H700)</f>
        <v>21.25</v>
      </c>
      <c r="I701" s="2"/>
      <c r="J701" s="2"/>
      <c r="K701" s="2"/>
      <c r="L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43"/>
      <c r="B702" s="92"/>
      <c r="C702" s="43"/>
      <c r="D702" s="68"/>
      <c r="E702" s="41"/>
      <c r="F702" s="94"/>
      <c r="G702" s="102"/>
      <c r="H702" s="146"/>
      <c r="I702" s="2"/>
      <c r="J702" s="2"/>
      <c r="K702" s="2"/>
      <c r="L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42" t="s">
        <v>540</v>
      </c>
      <c r="B703" s="92"/>
      <c r="C703" s="43"/>
      <c r="D703" s="68"/>
      <c r="E703" s="41"/>
      <c r="F703" s="94"/>
      <c r="G703" s="102"/>
      <c r="H703" s="146"/>
      <c r="I703" s="2"/>
      <c r="J703" s="2"/>
      <c r="K703" s="2"/>
      <c r="L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43" t="s">
        <v>541</v>
      </c>
      <c r="B704" s="92" t="s">
        <v>119</v>
      </c>
      <c r="C704" s="43"/>
      <c r="D704" s="68">
        <v>2</v>
      </c>
      <c r="E704" s="41">
        <v>12.1</v>
      </c>
      <c r="F704" s="94">
        <f t="shared" ref="F704:F706" si="265">E704*1.2</f>
        <v>14.52</v>
      </c>
      <c r="G704" s="102">
        <f t="shared" ref="G704:G706" si="266">D704*F704</f>
        <v>29.04</v>
      </c>
      <c r="H704" s="143">
        <f t="shared" ref="H704:H706" si="267">D704*E704</f>
        <v>24.2</v>
      </c>
      <c r="I704" s="2"/>
      <c r="J704" s="2"/>
      <c r="K704" s="2"/>
      <c r="L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43" t="s">
        <v>534</v>
      </c>
      <c r="B705" s="92" t="s">
        <v>495</v>
      </c>
      <c r="C705" s="43"/>
      <c r="D705" s="68">
        <v>0.1</v>
      </c>
      <c r="E705" s="41">
        <v>127</v>
      </c>
      <c r="F705" s="94">
        <f t="shared" si="265"/>
        <v>152.4</v>
      </c>
      <c r="G705" s="102">
        <f t="shared" si="266"/>
        <v>15.240000000000002</v>
      </c>
      <c r="H705" s="143">
        <f t="shared" si="267"/>
        <v>12.700000000000001</v>
      </c>
      <c r="I705" s="2"/>
      <c r="J705" s="2"/>
      <c r="K705" s="2"/>
      <c r="L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43" t="s">
        <v>535</v>
      </c>
      <c r="B706" s="92" t="s">
        <v>495</v>
      </c>
      <c r="C706" s="43"/>
      <c r="D706" s="68">
        <v>0.1</v>
      </c>
      <c r="E706" s="41">
        <v>106</v>
      </c>
      <c r="F706" s="94">
        <f t="shared" si="265"/>
        <v>127.19999999999999</v>
      </c>
      <c r="G706" s="102">
        <f t="shared" si="266"/>
        <v>12.719999999999999</v>
      </c>
      <c r="H706" s="143">
        <f t="shared" si="267"/>
        <v>10.600000000000001</v>
      </c>
      <c r="I706" s="2"/>
      <c r="J706" s="2"/>
      <c r="K706" s="2"/>
      <c r="L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42" t="s">
        <v>96</v>
      </c>
      <c r="B707" s="92"/>
      <c r="C707" s="43"/>
      <c r="D707" s="68"/>
      <c r="E707" s="41"/>
      <c r="F707" s="94"/>
      <c r="G707" s="99">
        <f>G704+G705+G706</f>
        <v>57</v>
      </c>
      <c r="H707" s="145">
        <f>SUM(H704:H706)</f>
        <v>47.5</v>
      </c>
      <c r="I707" s="2"/>
      <c r="J707" s="2"/>
      <c r="K707" s="2"/>
      <c r="L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43"/>
      <c r="B708" s="92"/>
      <c r="C708" s="43"/>
      <c r="D708" s="68"/>
      <c r="E708" s="41"/>
      <c r="F708" s="94"/>
      <c r="G708" s="102"/>
      <c r="H708" s="146"/>
      <c r="I708" s="2"/>
      <c r="J708" s="2"/>
      <c r="K708" s="2"/>
      <c r="L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42" t="s">
        <v>542</v>
      </c>
      <c r="B709" s="92"/>
      <c r="C709" s="43"/>
      <c r="D709" s="68"/>
      <c r="E709" s="41"/>
      <c r="F709" s="94"/>
      <c r="G709" s="102"/>
      <c r="H709" s="146"/>
      <c r="I709" s="2"/>
      <c r="J709" s="2"/>
      <c r="K709" s="2"/>
      <c r="L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43" t="s">
        <v>543</v>
      </c>
      <c r="B710" s="92" t="s">
        <v>119</v>
      </c>
      <c r="C710" s="43"/>
      <c r="D710" s="68">
        <v>2</v>
      </c>
      <c r="E710" s="41">
        <v>25.2</v>
      </c>
      <c r="F710" s="94">
        <f t="shared" ref="F710:F712" si="268">E710*1.2</f>
        <v>30.24</v>
      </c>
      <c r="G710" s="102">
        <f t="shared" ref="G710:G712" si="269">D710*F710</f>
        <v>60.48</v>
      </c>
      <c r="H710" s="143">
        <f t="shared" ref="H710:H712" si="270">D710*E710</f>
        <v>50.4</v>
      </c>
      <c r="I710" s="2"/>
      <c r="J710" s="2"/>
      <c r="K710" s="2"/>
      <c r="L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43" t="s">
        <v>534</v>
      </c>
      <c r="B711" s="92" t="s">
        <v>495</v>
      </c>
      <c r="C711" s="43"/>
      <c r="D711" s="68">
        <v>0.1</v>
      </c>
      <c r="E711" s="41">
        <v>127</v>
      </c>
      <c r="F711" s="94">
        <f t="shared" si="268"/>
        <v>152.4</v>
      </c>
      <c r="G711" s="102">
        <f t="shared" si="269"/>
        <v>15.240000000000002</v>
      </c>
      <c r="H711" s="143">
        <f t="shared" si="270"/>
        <v>12.700000000000001</v>
      </c>
      <c r="I711" s="2"/>
      <c r="J711" s="2"/>
      <c r="K711" s="2"/>
      <c r="L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43" t="s">
        <v>535</v>
      </c>
      <c r="B712" s="92" t="s">
        <v>495</v>
      </c>
      <c r="C712" s="43"/>
      <c r="D712" s="68">
        <v>0.1</v>
      </c>
      <c r="E712" s="41">
        <v>106</v>
      </c>
      <c r="F712" s="94">
        <f t="shared" si="268"/>
        <v>127.19999999999999</v>
      </c>
      <c r="G712" s="102">
        <f t="shared" si="269"/>
        <v>12.719999999999999</v>
      </c>
      <c r="H712" s="143">
        <f t="shared" si="270"/>
        <v>10.600000000000001</v>
      </c>
      <c r="I712" s="2"/>
      <c r="J712" s="2"/>
      <c r="K712" s="2"/>
      <c r="L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42" t="s">
        <v>96</v>
      </c>
      <c r="B713" s="92"/>
      <c r="C713" s="43"/>
      <c r="D713" s="68"/>
      <c r="E713" s="41"/>
      <c r="F713" s="94"/>
      <c r="G713" s="99">
        <f>G710+G711+G712</f>
        <v>88.44</v>
      </c>
      <c r="H713" s="145">
        <f>SUM(H710:H712)</f>
        <v>73.7</v>
      </c>
      <c r="I713" s="2"/>
      <c r="J713" s="2"/>
      <c r="K713" s="2"/>
      <c r="L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43"/>
      <c r="B714" s="92"/>
      <c r="C714" s="43"/>
      <c r="D714" s="68"/>
      <c r="E714" s="41"/>
      <c r="F714" s="94"/>
      <c r="G714" s="102"/>
      <c r="H714" s="146"/>
      <c r="I714" s="2"/>
      <c r="J714" s="2"/>
      <c r="K714" s="2"/>
      <c r="L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42.75" customHeight="1">
      <c r="A715" s="39" t="s">
        <v>544</v>
      </c>
      <c r="B715" s="92"/>
      <c r="C715" s="43"/>
      <c r="D715" s="68"/>
      <c r="E715" s="41"/>
      <c r="F715" s="94"/>
      <c r="G715" s="102"/>
      <c r="H715" s="146"/>
      <c r="I715" s="2"/>
      <c r="J715" s="2"/>
      <c r="K715" s="2"/>
      <c r="L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43" t="s">
        <v>543</v>
      </c>
      <c r="B716" s="92" t="s">
        <v>119</v>
      </c>
      <c r="C716" s="43"/>
      <c r="D716" s="68">
        <v>2</v>
      </c>
      <c r="E716" s="41">
        <v>25.2</v>
      </c>
      <c r="F716" s="94">
        <f t="shared" ref="F716:F718" si="271">E716*1.2</f>
        <v>30.24</v>
      </c>
      <c r="G716" s="102">
        <f t="shared" ref="G716:G718" si="272">D716*F716</f>
        <v>60.48</v>
      </c>
      <c r="H716" s="143">
        <f t="shared" ref="H716:H718" si="273">D716*E716</f>
        <v>50.4</v>
      </c>
      <c r="I716" s="2"/>
      <c r="J716" s="2"/>
      <c r="K716" s="2"/>
      <c r="L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43" t="s">
        <v>534</v>
      </c>
      <c r="B717" s="92" t="s">
        <v>495</v>
      </c>
      <c r="C717" s="43"/>
      <c r="D717" s="68">
        <v>0.1</v>
      </c>
      <c r="E717" s="41">
        <v>127</v>
      </c>
      <c r="F717" s="94">
        <f t="shared" si="271"/>
        <v>152.4</v>
      </c>
      <c r="G717" s="102">
        <f t="shared" si="272"/>
        <v>15.240000000000002</v>
      </c>
      <c r="H717" s="143">
        <f t="shared" si="273"/>
        <v>12.700000000000001</v>
      </c>
      <c r="I717" s="2"/>
      <c r="J717" s="2"/>
      <c r="K717" s="2"/>
      <c r="L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43" t="s">
        <v>535</v>
      </c>
      <c r="B718" s="92" t="s">
        <v>495</v>
      </c>
      <c r="C718" s="43"/>
      <c r="D718" s="68">
        <v>0.1</v>
      </c>
      <c r="E718" s="41">
        <v>106</v>
      </c>
      <c r="F718" s="94">
        <f t="shared" si="271"/>
        <v>127.19999999999999</v>
      </c>
      <c r="G718" s="102">
        <f t="shared" si="272"/>
        <v>12.719999999999999</v>
      </c>
      <c r="H718" s="143">
        <f t="shared" si="273"/>
        <v>10.600000000000001</v>
      </c>
      <c r="I718" s="2"/>
      <c r="J718" s="2"/>
      <c r="K718" s="2"/>
      <c r="L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42" t="s">
        <v>96</v>
      </c>
      <c r="B719" s="92"/>
      <c r="C719" s="43"/>
      <c r="D719" s="68"/>
      <c r="E719" s="41"/>
      <c r="F719" s="94"/>
      <c r="G719" s="99">
        <f>G716+G717+G718</f>
        <v>88.44</v>
      </c>
      <c r="H719" s="145">
        <f>SUM(H716:H718)</f>
        <v>73.7</v>
      </c>
      <c r="I719" s="2"/>
      <c r="J719" s="2"/>
      <c r="K719" s="2"/>
      <c r="L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43"/>
      <c r="B720" s="92"/>
      <c r="C720" s="43"/>
      <c r="D720" s="68"/>
      <c r="E720" s="41"/>
      <c r="F720" s="94"/>
      <c r="G720" s="102"/>
      <c r="H720" s="146"/>
      <c r="I720" s="2"/>
      <c r="J720" s="2"/>
      <c r="K720" s="2"/>
      <c r="L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8.5" customHeight="1">
      <c r="A721" s="39" t="s">
        <v>545</v>
      </c>
      <c r="B721" s="92"/>
      <c r="C721" s="43"/>
      <c r="D721" s="68"/>
      <c r="E721" s="41"/>
      <c r="F721" s="94"/>
      <c r="G721" s="102"/>
      <c r="H721" s="146"/>
      <c r="I721" s="2"/>
      <c r="J721" s="2"/>
      <c r="K721" s="2"/>
      <c r="L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43" t="s">
        <v>543</v>
      </c>
      <c r="B722" s="92" t="s">
        <v>119</v>
      </c>
      <c r="C722" s="43"/>
      <c r="D722" s="68">
        <v>1</v>
      </c>
      <c r="E722" s="41">
        <v>25.2</v>
      </c>
      <c r="F722" s="94">
        <f t="shared" ref="F722:F724" si="274">E722*1.2</f>
        <v>30.24</v>
      </c>
      <c r="G722" s="102">
        <f t="shared" ref="G722:G724" si="275">D722*F722</f>
        <v>30.24</v>
      </c>
      <c r="H722" s="143">
        <f t="shared" ref="H722:H724" si="276">D722*E722</f>
        <v>25.2</v>
      </c>
      <c r="I722" s="2"/>
      <c r="J722" s="2"/>
      <c r="K722" s="2"/>
      <c r="L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43" t="s">
        <v>546</v>
      </c>
      <c r="B723" s="92" t="s">
        <v>495</v>
      </c>
      <c r="C723" s="43"/>
      <c r="D723" s="68">
        <v>0.05</v>
      </c>
      <c r="E723" s="41">
        <v>127</v>
      </c>
      <c r="F723" s="94">
        <f t="shared" si="274"/>
        <v>152.4</v>
      </c>
      <c r="G723" s="102">
        <f t="shared" si="275"/>
        <v>7.620000000000001</v>
      </c>
      <c r="H723" s="143">
        <f t="shared" si="276"/>
        <v>6.3500000000000005</v>
      </c>
      <c r="I723" s="2"/>
      <c r="J723" s="2"/>
      <c r="K723" s="2"/>
      <c r="L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43" t="s">
        <v>535</v>
      </c>
      <c r="B724" s="92" t="s">
        <v>495</v>
      </c>
      <c r="C724" s="43"/>
      <c r="D724" s="68">
        <v>0.05</v>
      </c>
      <c r="E724" s="41">
        <v>106</v>
      </c>
      <c r="F724" s="94">
        <f t="shared" si="274"/>
        <v>127.19999999999999</v>
      </c>
      <c r="G724" s="102">
        <f t="shared" si="275"/>
        <v>6.3599999999999994</v>
      </c>
      <c r="H724" s="143">
        <f t="shared" si="276"/>
        <v>5.3000000000000007</v>
      </c>
      <c r="I724" s="2"/>
      <c r="J724" s="2"/>
      <c r="K724" s="2"/>
      <c r="L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42" t="s">
        <v>96</v>
      </c>
      <c r="B725" s="92"/>
      <c r="C725" s="43"/>
      <c r="D725" s="68"/>
      <c r="E725" s="41"/>
      <c r="F725" s="94"/>
      <c r="G725" s="99">
        <f>G722+G723+G724</f>
        <v>44.22</v>
      </c>
      <c r="H725" s="145">
        <f>SUM(H722:H724)</f>
        <v>36.85</v>
      </c>
      <c r="I725" s="2"/>
      <c r="J725" s="2"/>
      <c r="K725" s="2"/>
      <c r="L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42"/>
      <c r="B726" s="92"/>
      <c r="C726" s="43"/>
      <c r="D726" s="68"/>
      <c r="E726" s="41"/>
      <c r="F726" s="94"/>
      <c r="G726" s="102"/>
      <c r="H726" s="145"/>
      <c r="I726" s="2"/>
      <c r="J726" s="2"/>
      <c r="K726" s="2"/>
      <c r="L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39" t="s">
        <v>547</v>
      </c>
      <c r="B727" s="92"/>
      <c r="C727" s="43"/>
      <c r="D727" s="68"/>
      <c r="E727" s="41"/>
      <c r="F727" s="94"/>
      <c r="G727" s="102"/>
      <c r="H727" s="146"/>
      <c r="I727" s="2"/>
      <c r="J727" s="2"/>
      <c r="K727" s="2"/>
      <c r="L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43" t="s">
        <v>543</v>
      </c>
      <c r="B728" s="92" t="s">
        <v>119</v>
      </c>
      <c r="C728" s="43"/>
      <c r="D728" s="68">
        <v>1</v>
      </c>
      <c r="E728" s="41">
        <v>25.2</v>
      </c>
      <c r="F728" s="94">
        <f t="shared" ref="F728:F730" si="277">E728*1.2</f>
        <v>30.24</v>
      </c>
      <c r="G728" s="102">
        <f t="shared" ref="G728:G730" si="278">D728*F728</f>
        <v>30.24</v>
      </c>
      <c r="H728" s="143">
        <f t="shared" ref="H728:H730" si="279">D728*E728</f>
        <v>25.2</v>
      </c>
      <c r="I728" s="2"/>
      <c r="J728" s="2"/>
      <c r="K728" s="2"/>
      <c r="L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43" t="s">
        <v>534</v>
      </c>
      <c r="B729" s="92" t="s">
        <v>495</v>
      </c>
      <c r="C729" s="43"/>
      <c r="D729" s="68">
        <v>0.05</v>
      </c>
      <c r="E729" s="41">
        <v>127</v>
      </c>
      <c r="F729" s="94">
        <f t="shared" si="277"/>
        <v>152.4</v>
      </c>
      <c r="G729" s="102">
        <f t="shared" si="278"/>
        <v>7.620000000000001</v>
      </c>
      <c r="H729" s="143">
        <f t="shared" si="279"/>
        <v>6.3500000000000005</v>
      </c>
      <c r="I729" s="2"/>
      <c r="J729" s="2"/>
      <c r="K729" s="2"/>
      <c r="L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43" t="s">
        <v>535</v>
      </c>
      <c r="B730" s="92" t="s">
        <v>495</v>
      </c>
      <c r="C730" s="43"/>
      <c r="D730" s="68">
        <v>0.05</v>
      </c>
      <c r="E730" s="41">
        <v>106</v>
      </c>
      <c r="F730" s="94">
        <f t="shared" si="277"/>
        <v>127.19999999999999</v>
      </c>
      <c r="G730" s="102">
        <f t="shared" si="278"/>
        <v>6.3599999999999994</v>
      </c>
      <c r="H730" s="143">
        <f t="shared" si="279"/>
        <v>5.3000000000000007</v>
      </c>
      <c r="I730" s="2"/>
      <c r="J730" s="2"/>
      <c r="K730" s="2"/>
      <c r="L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42" t="s">
        <v>96</v>
      </c>
      <c r="B731" s="92"/>
      <c r="C731" s="43"/>
      <c r="D731" s="68"/>
      <c r="E731" s="41"/>
      <c r="F731" s="94"/>
      <c r="G731" s="99">
        <f>G728+G729+G730</f>
        <v>44.22</v>
      </c>
      <c r="H731" s="145">
        <f>SUM(H728:H730)</f>
        <v>36.85</v>
      </c>
      <c r="I731" s="2"/>
      <c r="J731" s="2"/>
      <c r="K731" s="2"/>
      <c r="L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43"/>
      <c r="B732" s="92"/>
      <c r="C732" s="43"/>
      <c r="D732" s="68"/>
      <c r="E732" s="41"/>
      <c r="F732" s="94"/>
      <c r="G732" s="102"/>
      <c r="H732" s="146"/>
      <c r="I732" s="2"/>
      <c r="J732" s="2"/>
      <c r="K732" s="2"/>
      <c r="L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8.5" customHeight="1">
      <c r="A733" s="39" t="s">
        <v>548</v>
      </c>
      <c r="B733" s="92"/>
      <c r="C733" s="43"/>
      <c r="D733" s="68"/>
      <c r="E733" s="41"/>
      <c r="F733" s="94"/>
      <c r="G733" s="102"/>
      <c r="H733" s="146"/>
      <c r="I733" s="2"/>
      <c r="J733" s="2"/>
      <c r="K733" s="2"/>
      <c r="L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43" t="s">
        <v>549</v>
      </c>
      <c r="B734" s="92" t="s">
        <v>119</v>
      </c>
      <c r="C734" s="43"/>
      <c r="D734" s="68">
        <v>2</v>
      </c>
      <c r="E734" s="41">
        <v>25.2</v>
      </c>
      <c r="F734" s="94">
        <f t="shared" ref="F734:F736" si="280">E734*1.2</f>
        <v>30.24</v>
      </c>
      <c r="G734" s="102">
        <f t="shared" ref="G734:G736" si="281">D734*F734</f>
        <v>60.48</v>
      </c>
      <c r="H734" s="143">
        <f t="shared" ref="H734:H736" si="282">D734*E734</f>
        <v>50.4</v>
      </c>
      <c r="I734" s="2"/>
      <c r="J734" s="2"/>
      <c r="K734" s="2"/>
      <c r="L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43" t="s">
        <v>534</v>
      </c>
      <c r="B735" s="92" t="s">
        <v>495</v>
      </c>
      <c r="C735" s="43"/>
      <c r="D735" s="68">
        <v>0.1</v>
      </c>
      <c r="E735" s="41">
        <v>127</v>
      </c>
      <c r="F735" s="94">
        <f t="shared" si="280"/>
        <v>152.4</v>
      </c>
      <c r="G735" s="102">
        <f t="shared" si="281"/>
        <v>15.240000000000002</v>
      </c>
      <c r="H735" s="143">
        <f t="shared" si="282"/>
        <v>12.700000000000001</v>
      </c>
      <c r="I735" s="2"/>
      <c r="J735" s="2"/>
      <c r="K735" s="2"/>
      <c r="L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43" t="s">
        <v>535</v>
      </c>
      <c r="B736" s="92" t="s">
        <v>495</v>
      </c>
      <c r="C736" s="43"/>
      <c r="D736" s="68">
        <v>0.1</v>
      </c>
      <c r="E736" s="41">
        <v>106</v>
      </c>
      <c r="F736" s="94">
        <f t="shared" si="280"/>
        <v>127.19999999999999</v>
      </c>
      <c r="G736" s="102">
        <f t="shared" si="281"/>
        <v>12.719999999999999</v>
      </c>
      <c r="H736" s="143">
        <f t="shared" si="282"/>
        <v>10.600000000000001</v>
      </c>
      <c r="I736" s="2"/>
      <c r="J736" s="2"/>
      <c r="K736" s="2"/>
      <c r="L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42" t="s">
        <v>96</v>
      </c>
      <c r="B737" s="92"/>
      <c r="C737" s="43"/>
      <c r="D737" s="68"/>
      <c r="E737" s="41"/>
      <c r="F737" s="94"/>
      <c r="G737" s="99">
        <f>G734+G735+G736</f>
        <v>88.44</v>
      </c>
      <c r="H737" s="145">
        <f>SUM(H734:H736)</f>
        <v>73.7</v>
      </c>
      <c r="I737" s="2"/>
      <c r="J737" s="2"/>
      <c r="K737" s="2"/>
      <c r="L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43"/>
      <c r="B738" s="92"/>
      <c r="C738" s="43"/>
      <c r="D738" s="68"/>
      <c r="E738" s="41"/>
      <c r="F738" s="94"/>
      <c r="G738" s="102"/>
      <c r="H738" s="146"/>
      <c r="I738" s="2"/>
      <c r="J738" s="2"/>
      <c r="K738" s="2"/>
      <c r="L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39" t="s">
        <v>550</v>
      </c>
      <c r="B739" s="92"/>
      <c r="C739" s="43"/>
      <c r="D739" s="68"/>
      <c r="E739" s="41"/>
      <c r="F739" s="94"/>
      <c r="G739" s="102"/>
      <c r="H739" s="146"/>
      <c r="I739" s="2"/>
      <c r="J739" s="2"/>
      <c r="K739" s="2"/>
      <c r="L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43" t="s">
        <v>543</v>
      </c>
      <c r="B740" s="92" t="s">
        <v>119</v>
      </c>
      <c r="C740" s="43"/>
      <c r="D740" s="68">
        <v>1</v>
      </c>
      <c r="E740" s="41">
        <v>25.2</v>
      </c>
      <c r="F740" s="94">
        <f>E740*1.2</f>
        <v>30.24</v>
      </c>
      <c r="G740" s="102">
        <f>D740*F740</f>
        <v>30.24</v>
      </c>
      <c r="H740" s="146">
        <f t="shared" ref="H740:H742" si="283">+D740*E740</f>
        <v>25.2</v>
      </c>
      <c r="I740" s="2"/>
      <c r="J740" s="2"/>
      <c r="K740" s="2"/>
      <c r="L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43" t="s">
        <v>551</v>
      </c>
      <c r="B741" s="92" t="s">
        <v>495</v>
      </c>
      <c r="C741" s="43"/>
      <c r="D741" s="68">
        <v>0.05</v>
      </c>
      <c r="E741" s="41">
        <v>12.48</v>
      </c>
      <c r="F741" s="94"/>
      <c r="G741" s="102"/>
      <c r="H741" s="146">
        <f t="shared" si="283"/>
        <v>0.62400000000000011</v>
      </c>
      <c r="I741" s="2"/>
      <c r="J741" s="2"/>
      <c r="K741" s="2"/>
      <c r="L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43" t="s">
        <v>535</v>
      </c>
      <c r="B742" s="92" t="s">
        <v>495</v>
      </c>
      <c r="C742" s="43"/>
      <c r="D742" s="68">
        <v>0.05</v>
      </c>
      <c r="E742" s="41">
        <v>11.24</v>
      </c>
      <c r="F742" s="94"/>
      <c r="G742" s="102"/>
      <c r="H742" s="146">
        <f t="shared" si="283"/>
        <v>0.56200000000000006</v>
      </c>
      <c r="I742" s="2"/>
      <c r="J742" s="2"/>
      <c r="K742" s="2"/>
      <c r="L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42" t="s">
        <v>96</v>
      </c>
      <c r="B743" s="92"/>
      <c r="C743" s="43"/>
      <c r="D743" s="68"/>
      <c r="E743" s="41"/>
      <c r="F743" s="94"/>
      <c r="G743" s="99">
        <f>G740</f>
        <v>30.24</v>
      </c>
      <c r="H743" s="145">
        <v>25.2</v>
      </c>
      <c r="I743" s="2"/>
      <c r="J743" s="2"/>
      <c r="K743" s="2"/>
      <c r="L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42"/>
      <c r="B744" s="92"/>
      <c r="C744" s="43"/>
      <c r="D744" s="68"/>
      <c r="E744" s="41"/>
      <c r="F744" s="94"/>
      <c r="G744" s="102"/>
      <c r="H744" s="145"/>
      <c r="I744" s="2"/>
      <c r="J744" s="2"/>
      <c r="K744" s="2"/>
      <c r="L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8.5" customHeight="1">
      <c r="A745" s="39" t="s">
        <v>552</v>
      </c>
      <c r="B745" s="92"/>
      <c r="C745" s="43"/>
      <c r="D745" s="68"/>
      <c r="E745" s="41"/>
      <c r="F745" s="94"/>
      <c r="G745" s="102"/>
      <c r="H745" s="145"/>
      <c r="I745" s="2"/>
      <c r="J745" s="2"/>
      <c r="K745" s="2"/>
      <c r="L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43" t="s">
        <v>541</v>
      </c>
      <c r="B746" s="92" t="s">
        <v>119</v>
      </c>
      <c r="C746" s="43"/>
      <c r="D746" s="68">
        <v>1</v>
      </c>
      <c r="E746" s="41">
        <v>12.1</v>
      </c>
      <c r="F746" s="94">
        <f t="shared" ref="F746:F748" si="284">E746*1.2</f>
        <v>14.52</v>
      </c>
      <c r="G746" s="102">
        <f t="shared" ref="G746:G748" si="285">D746*F746</f>
        <v>14.52</v>
      </c>
      <c r="H746" s="41">
        <f t="shared" ref="H746:H748" si="286">D746*E746</f>
        <v>12.1</v>
      </c>
      <c r="I746" s="2"/>
      <c r="J746" s="2"/>
      <c r="K746" s="2"/>
      <c r="L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43" t="s">
        <v>534</v>
      </c>
      <c r="B747" s="92" t="s">
        <v>495</v>
      </c>
      <c r="C747" s="43"/>
      <c r="D747" s="68">
        <v>0.05</v>
      </c>
      <c r="E747" s="41">
        <v>127</v>
      </c>
      <c r="F747" s="94">
        <f t="shared" si="284"/>
        <v>152.4</v>
      </c>
      <c r="G747" s="102">
        <f t="shared" si="285"/>
        <v>7.620000000000001</v>
      </c>
      <c r="H747" s="41">
        <f t="shared" si="286"/>
        <v>6.3500000000000005</v>
      </c>
      <c r="I747" s="2"/>
      <c r="J747" s="2"/>
      <c r="K747" s="2"/>
      <c r="L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43" t="s">
        <v>535</v>
      </c>
      <c r="B748" s="92" t="s">
        <v>495</v>
      </c>
      <c r="C748" s="43"/>
      <c r="D748" s="68">
        <v>0.05</v>
      </c>
      <c r="E748" s="41">
        <v>106</v>
      </c>
      <c r="F748" s="94">
        <f t="shared" si="284"/>
        <v>127.19999999999999</v>
      </c>
      <c r="G748" s="102">
        <f t="shared" si="285"/>
        <v>6.3599999999999994</v>
      </c>
      <c r="H748" s="41">
        <f t="shared" si="286"/>
        <v>5.3000000000000007</v>
      </c>
      <c r="I748" s="2"/>
      <c r="J748" s="2"/>
      <c r="K748" s="2"/>
      <c r="L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42" t="s">
        <v>96</v>
      </c>
      <c r="B749" s="92"/>
      <c r="C749" s="43"/>
      <c r="D749" s="68"/>
      <c r="E749" s="41"/>
      <c r="F749" s="94"/>
      <c r="G749" s="99">
        <f>G746+G747+G748</f>
        <v>28.5</v>
      </c>
      <c r="H749" s="145">
        <f>SUM(H746:H748)</f>
        <v>23.75</v>
      </c>
      <c r="I749" s="2"/>
      <c r="J749" s="2"/>
      <c r="K749" s="2"/>
      <c r="L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43"/>
      <c r="B750" s="92"/>
      <c r="C750" s="43"/>
      <c r="D750" s="68"/>
      <c r="E750" s="41"/>
      <c r="F750" s="94"/>
      <c r="G750" s="102"/>
      <c r="H750" s="145"/>
      <c r="I750" s="2"/>
      <c r="J750" s="2"/>
      <c r="K750" s="2"/>
      <c r="L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8.5" customHeight="1">
      <c r="A751" s="39" t="s">
        <v>553</v>
      </c>
      <c r="B751" s="92"/>
      <c r="C751" s="43"/>
      <c r="D751" s="68"/>
      <c r="E751" s="41"/>
      <c r="F751" s="94"/>
      <c r="G751" s="102"/>
      <c r="H751" s="145"/>
      <c r="I751" s="2"/>
      <c r="J751" s="2"/>
      <c r="K751" s="2"/>
      <c r="L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43" t="s">
        <v>554</v>
      </c>
      <c r="B752" s="92" t="s">
        <v>119</v>
      </c>
      <c r="C752" s="43"/>
      <c r="D752" s="68">
        <v>1</v>
      </c>
      <c r="E752" s="41">
        <v>25.2</v>
      </c>
      <c r="F752" s="94">
        <f t="shared" ref="F752:F754" si="287">E752*1.2</f>
        <v>30.24</v>
      </c>
      <c r="G752" s="102">
        <f t="shared" ref="G752:G754" si="288">D752*F752</f>
        <v>30.24</v>
      </c>
      <c r="H752" s="41">
        <f t="shared" ref="H752:H754" si="289">D752*E752</f>
        <v>25.2</v>
      </c>
      <c r="I752" s="2"/>
      <c r="J752" s="2"/>
      <c r="K752" s="2"/>
      <c r="L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43" t="s">
        <v>534</v>
      </c>
      <c r="B753" s="92" t="s">
        <v>495</v>
      </c>
      <c r="C753" s="43"/>
      <c r="D753" s="68">
        <v>0.05</v>
      </c>
      <c r="E753" s="41">
        <v>127</v>
      </c>
      <c r="F753" s="94">
        <f t="shared" si="287"/>
        <v>152.4</v>
      </c>
      <c r="G753" s="102">
        <f t="shared" si="288"/>
        <v>7.620000000000001</v>
      </c>
      <c r="H753" s="41">
        <f t="shared" si="289"/>
        <v>6.3500000000000005</v>
      </c>
      <c r="I753" s="2"/>
      <c r="J753" s="2"/>
      <c r="K753" s="2"/>
      <c r="L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43" t="s">
        <v>535</v>
      </c>
      <c r="B754" s="92" t="s">
        <v>495</v>
      </c>
      <c r="C754" s="43"/>
      <c r="D754" s="68">
        <v>0.05</v>
      </c>
      <c r="E754" s="41">
        <v>106</v>
      </c>
      <c r="F754" s="94">
        <f t="shared" si="287"/>
        <v>127.19999999999999</v>
      </c>
      <c r="G754" s="102">
        <f t="shared" si="288"/>
        <v>6.3599999999999994</v>
      </c>
      <c r="H754" s="41">
        <f t="shared" si="289"/>
        <v>5.3000000000000007</v>
      </c>
      <c r="I754" s="2"/>
      <c r="J754" s="2"/>
      <c r="K754" s="2"/>
      <c r="L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42" t="s">
        <v>96</v>
      </c>
      <c r="B755" s="186"/>
      <c r="C755" s="187"/>
      <c r="D755" s="188"/>
      <c r="E755" s="189"/>
      <c r="F755" s="190"/>
      <c r="G755" s="99">
        <f>G752+G753+G754</f>
        <v>44.22</v>
      </c>
      <c r="H755" s="191">
        <f>SUM(H752:H754)</f>
        <v>36.85</v>
      </c>
      <c r="I755" s="2"/>
      <c r="J755" s="2"/>
      <c r="K755" s="2"/>
      <c r="L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43"/>
      <c r="B756" s="92"/>
      <c r="C756" s="43"/>
      <c r="D756" s="68"/>
      <c r="E756" s="41"/>
      <c r="F756" s="94"/>
      <c r="G756" s="102"/>
      <c r="H756" s="145"/>
      <c r="I756" s="2"/>
      <c r="J756" s="2"/>
      <c r="K756" s="2"/>
      <c r="L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42" t="s">
        <v>555</v>
      </c>
      <c r="B757" s="92"/>
      <c r="C757" s="43"/>
      <c r="D757" s="68"/>
      <c r="E757" s="41"/>
      <c r="F757" s="94"/>
      <c r="G757" s="102"/>
      <c r="H757" s="145"/>
      <c r="I757" s="2"/>
      <c r="J757" s="2"/>
      <c r="K757" s="2"/>
      <c r="L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43" t="s">
        <v>554</v>
      </c>
      <c r="B758" s="92" t="s">
        <v>119</v>
      </c>
      <c r="C758" s="43"/>
      <c r="D758" s="68">
        <v>4</v>
      </c>
      <c r="E758" s="41">
        <v>25.2</v>
      </c>
      <c r="F758" s="94">
        <f t="shared" ref="F758:F760" si="290">E758*1.2</f>
        <v>30.24</v>
      </c>
      <c r="G758" s="102">
        <f t="shared" ref="G758:G760" si="291">D758*F758</f>
        <v>120.96</v>
      </c>
      <c r="H758" s="41">
        <f t="shared" ref="H758:H760" si="292">D758*E758</f>
        <v>100.8</v>
      </c>
      <c r="I758" s="2"/>
      <c r="J758" s="2"/>
      <c r="K758" s="2"/>
      <c r="L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43" t="s">
        <v>546</v>
      </c>
      <c r="B759" s="92" t="s">
        <v>495</v>
      </c>
      <c r="C759" s="43"/>
      <c r="D759" s="68">
        <v>0.2</v>
      </c>
      <c r="E759" s="41">
        <v>127</v>
      </c>
      <c r="F759" s="94">
        <f t="shared" si="290"/>
        <v>152.4</v>
      </c>
      <c r="G759" s="102">
        <f t="shared" si="291"/>
        <v>30.480000000000004</v>
      </c>
      <c r="H759" s="41">
        <f t="shared" si="292"/>
        <v>25.400000000000002</v>
      </c>
      <c r="I759" s="2"/>
      <c r="J759" s="2"/>
      <c r="K759" s="2"/>
      <c r="L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43" t="s">
        <v>535</v>
      </c>
      <c r="B760" s="92" t="s">
        <v>495</v>
      </c>
      <c r="C760" s="43"/>
      <c r="D760" s="68">
        <v>0.2</v>
      </c>
      <c r="E760" s="41">
        <v>106</v>
      </c>
      <c r="F760" s="94">
        <f t="shared" si="290"/>
        <v>127.19999999999999</v>
      </c>
      <c r="G760" s="102">
        <f t="shared" si="291"/>
        <v>25.439999999999998</v>
      </c>
      <c r="H760" s="41">
        <f t="shared" si="292"/>
        <v>21.200000000000003</v>
      </c>
      <c r="I760" s="2"/>
      <c r="J760" s="2"/>
      <c r="K760" s="2"/>
      <c r="L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42" t="s">
        <v>96</v>
      </c>
      <c r="B761" s="92"/>
      <c r="C761" s="43"/>
      <c r="D761" s="68"/>
      <c r="E761" s="41"/>
      <c r="F761" s="94"/>
      <c r="G761" s="99">
        <f>G758+G759+G760</f>
        <v>176.88</v>
      </c>
      <c r="H761" s="145">
        <f>SUM(H758:H760)</f>
        <v>147.4</v>
      </c>
      <c r="I761" s="2"/>
      <c r="J761" s="2"/>
      <c r="K761" s="2"/>
      <c r="L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42"/>
      <c r="B762" s="92"/>
      <c r="C762" s="43"/>
      <c r="D762" s="68"/>
      <c r="E762" s="41"/>
      <c r="F762" s="94"/>
      <c r="G762" s="102"/>
      <c r="H762" s="145"/>
      <c r="I762" s="2"/>
      <c r="J762" s="2"/>
      <c r="K762" s="2"/>
      <c r="L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42" t="s">
        <v>556</v>
      </c>
      <c r="B763" s="92"/>
      <c r="C763" s="43"/>
      <c r="D763" s="68"/>
      <c r="E763" s="41"/>
      <c r="F763" s="94"/>
      <c r="G763" s="102"/>
      <c r="H763" s="145"/>
      <c r="I763" s="2"/>
      <c r="J763" s="2"/>
      <c r="K763" s="2"/>
      <c r="L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43" t="s">
        <v>554</v>
      </c>
      <c r="B764" s="92" t="s">
        <v>119</v>
      </c>
      <c r="C764" s="43"/>
      <c r="D764" s="68">
        <v>1</v>
      </c>
      <c r="E764" s="41">
        <v>25.2</v>
      </c>
      <c r="F764" s="94">
        <f t="shared" ref="F764:F766" si="293">E764*1.2</f>
        <v>30.24</v>
      </c>
      <c r="G764" s="102">
        <f t="shared" ref="G764:G766" si="294">D764*F764</f>
        <v>30.24</v>
      </c>
      <c r="H764" s="41">
        <f t="shared" ref="H764:H766" si="295">D764*E764</f>
        <v>25.2</v>
      </c>
      <c r="I764" s="2"/>
      <c r="J764" s="2"/>
      <c r="K764" s="2"/>
      <c r="L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43" t="s">
        <v>546</v>
      </c>
      <c r="B765" s="92" t="s">
        <v>495</v>
      </c>
      <c r="C765" s="43"/>
      <c r="D765" s="68">
        <v>0.05</v>
      </c>
      <c r="E765" s="41">
        <v>127</v>
      </c>
      <c r="F765" s="94">
        <f t="shared" si="293"/>
        <v>152.4</v>
      </c>
      <c r="G765" s="102">
        <f t="shared" si="294"/>
        <v>7.620000000000001</v>
      </c>
      <c r="H765" s="41">
        <f t="shared" si="295"/>
        <v>6.3500000000000005</v>
      </c>
      <c r="I765" s="2"/>
      <c r="J765" s="2"/>
      <c r="K765" s="2"/>
      <c r="L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43" t="s">
        <v>535</v>
      </c>
      <c r="B766" s="92" t="s">
        <v>495</v>
      </c>
      <c r="C766" s="43"/>
      <c r="D766" s="68">
        <v>0.05</v>
      </c>
      <c r="E766" s="41">
        <v>106</v>
      </c>
      <c r="F766" s="94">
        <f t="shared" si="293"/>
        <v>127.19999999999999</v>
      </c>
      <c r="G766" s="102">
        <f t="shared" si="294"/>
        <v>6.3599999999999994</v>
      </c>
      <c r="H766" s="41">
        <f t="shared" si="295"/>
        <v>5.3000000000000007</v>
      </c>
      <c r="I766" s="2"/>
      <c r="J766" s="2"/>
      <c r="K766" s="2"/>
      <c r="L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42" t="s">
        <v>96</v>
      </c>
      <c r="B767" s="92"/>
      <c r="C767" s="43"/>
      <c r="D767" s="68"/>
      <c r="E767" s="41"/>
      <c r="F767" s="94"/>
      <c r="G767" s="99">
        <f>G764+G765+G766</f>
        <v>44.22</v>
      </c>
      <c r="H767" s="145">
        <f>SUM(H764:H766)</f>
        <v>36.85</v>
      </c>
      <c r="I767" s="2"/>
      <c r="J767" s="2"/>
      <c r="K767" s="2"/>
      <c r="L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42"/>
      <c r="B768" s="92"/>
      <c r="C768" s="43"/>
      <c r="D768" s="68"/>
      <c r="E768" s="41"/>
      <c r="F768" s="94"/>
      <c r="G768" s="102"/>
      <c r="H768" s="145"/>
      <c r="I768" s="2"/>
      <c r="J768" s="2"/>
      <c r="K768" s="2"/>
      <c r="L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42" t="s">
        <v>557</v>
      </c>
      <c r="B769" s="92"/>
      <c r="C769" s="43"/>
      <c r="D769" s="68"/>
      <c r="E769" s="41"/>
      <c r="F769" s="94"/>
      <c r="G769" s="102"/>
      <c r="H769" s="145"/>
      <c r="I769" s="2"/>
      <c r="J769" s="2"/>
      <c r="K769" s="2"/>
      <c r="L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43" t="s">
        <v>549</v>
      </c>
      <c r="B770" s="92" t="s">
        <v>119</v>
      </c>
      <c r="C770" s="43"/>
      <c r="D770" s="68">
        <v>2</v>
      </c>
      <c r="E770" s="41">
        <v>19.66</v>
      </c>
      <c r="F770" s="94">
        <f t="shared" ref="F770:F772" si="296">E770*1.2</f>
        <v>23.591999999999999</v>
      </c>
      <c r="G770" s="102">
        <f t="shared" ref="G770:G772" si="297">D770*F770</f>
        <v>47.183999999999997</v>
      </c>
      <c r="H770" s="41">
        <f t="shared" ref="H770:H772" si="298">D770*E770</f>
        <v>39.32</v>
      </c>
      <c r="I770" s="2"/>
      <c r="J770" s="2"/>
      <c r="K770" s="2"/>
      <c r="L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43" t="s">
        <v>534</v>
      </c>
      <c r="B771" s="92" t="s">
        <v>495</v>
      </c>
      <c r="C771" s="43"/>
      <c r="D771" s="68">
        <v>0.1</v>
      </c>
      <c r="E771" s="41">
        <v>127</v>
      </c>
      <c r="F771" s="94">
        <f t="shared" si="296"/>
        <v>152.4</v>
      </c>
      <c r="G771" s="102">
        <f t="shared" si="297"/>
        <v>15.240000000000002</v>
      </c>
      <c r="H771" s="41">
        <f t="shared" si="298"/>
        <v>12.700000000000001</v>
      </c>
      <c r="I771" s="2"/>
      <c r="J771" s="2"/>
      <c r="K771" s="2"/>
      <c r="L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43" t="s">
        <v>535</v>
      </c>
      <c r="B772" s="92" t="s">
        <v>495</v>
      </c>
      <c r="C772" s="43"/>
      <c r="D772" s="68">
        <v>0.1</v>
      </c>
      <c r="E772" s="41">
        <v>106</v>
      </c>
      <c r="F772" s="94">
        <f t="shared" si="296"/>
        <v>127.19999999999999</v>
      </c>
      <c r="G772" s="102">
        <f t="shared" si="297"/>
        <v>12.719999999999999</v>
      </c>
      <c r="H772" s="41">
        <f t="shared" si="298"/>
        <v>10.600000000000001</v>
      </c>
      <c r="I772" s="2"/>
      <c r="J772" s="2"/>
      <c r="K772" s="2"/>
      <c r="L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42" t="s">
        <v>96</v>
      </c>
      <c r="B773" s="92"/>
      <c r="C773" s="43"/>
      <c r="D773" s="68"/>
      <c r="E773" s="41"/>
      <c r="F773" s="94"/>
      <c r="G773" s="99">
        <f>G770+G771+G772</f>
        <v>75.144000000000005</v>
      </c>
      <c r="H773" s="145">
        <f>SUM(H770:H772)</f>
        <v>62.620000000000005</v>
      </c>
      <c r="I773" s="2"/>
      <c r="J773" s="2"/>
      <c r="K773" s="2"/>
      <c r="L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42"/>
      <c r="B774" s="92"/>
      <c r="C774" s="43"/>
      <c r="D774" s="68"/>
      <c r="E774" s="41"/>
      <c r="F774" s="94"/>
      <c r="G774" s="102"/>
      <c r="H774" s="145"/>
      <c r="I774" s="2"/>
      <c r="J774" s="2"/>
      <c r="K774" s="2"/>
      <c r="L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42" t="s">
        <v>558</v>
      </c>
      <c r="B775" s="92"/>
      <c r="C775" s="43"/>
      <c r="D775" s="68"/>
      <c r="E775" s="41"/>
      <c r="F775" s="94"/>
      <c r="G775" s="102"/>
      <c r="H775" s="145"/>
      <c r="I775" s="2"/>
      <c r="J775" s="2"/>
      <c r="K775" s="2"/>
      <c r="L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43" t="s">
        <v>549</v>
      </c>
      <c r="B776" s="92" t="s">
        <v>119</v>
      </c>
      <c r="C776" s="43"/>
      <c r="D776" s="68">
        <v>1</v>
      </c>
      <c r="E776" s="41">
        <v>19.66</v>
      </c>
      <c r="F776" s="94">
        <f t="shared" ref="F776:F778" si="299">E776*1.2</f>
        <v>23.591999999999999</v>
      </c>
      <c r="G776" s="102">
        <f t="shared" ref="G776:G778" si="300">D776*F776</f>
        <v>23.591999999999999</v>
      </c>
      <c r="H776" s="41">
        <f t="shared" ref="H776:H778" si="301">D776*E776</f>
        <v>19.66</v>
      </c>
      <c r="I776" s="2"/>
      <c r="J776" s="2"/>
      <c r="K776" s="2"/>
      <c r="L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43" t="s">
        <v>534</v>
      </c>
      <c r="B777" s="92" t="s">
        <v>495</v>
      </c>
      <c r="C777" s="43"/>
      <c r="D777" s="68">
        <v>0.05</v>
      </c>
      <c r="E777" s="41">
        <v>127</v>
      </c>
      <c r="F777" s="94">
        <f t="shared" si="299"/>
        <v>152.4</v>
      </c>
      <c r="G777" s="102">
        <f t="shared" si="300"/>
        <v>7.620000000000001</v>
      </c>
      <c r="H777" s="41">
        <f t="shared" si="301"/>
        <v>6.3500000000000005</v>
      </c>
      <c r="I777" s="2"/>
      <c r="J777" s="2"/>
      <c r="K777" s="2"/>
      <c r="L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43" t="s">
        <v>535</v>
      </c>
      <c r="B778" s="92" t="s">
        <v>495</v>
      </c>
      <c r="C778" s="43"/>
      <c r="D778" s="68">
        <v>0.05</v>
      </c>
      <c r="E778" s="41">
        <v>106</v>
      </c>
      <c r="F778" s="94">
        <f t="shared" si="299"/>
        <v>127.19999999999999</v>
      </c>
      <c r="G778" s="102">
        <f t="shared" si="300"/>
        <v>6.3599999999999994</v>
      </c>
      <c r="H778" s="41">
        <f t="shared" si="301"/>
        <v>5.3000000000000007</v>
      </c>
      <c r="I778" s="2"/>
      <c r="J778" s="2"/>
      <c r="K778" s="2"/>
      <c r="L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42" t="s">
        <v>96</v>
      </c>
      <c r="B779" s="92"/>
      <c r="C779" s="43"/>
      <c r="D779" s="68"/>
      <c r="E779" s="41"/>
      <c r="F779" s="94"/>
      <c r="G779" s="99">
        <f>G776+G777+G778</f>
        <v>37.572000000000003</v>
      </c>
      <c r="H779" s="145">
        <f>SUM(H776:H778)</f>
        <v>31.310000000000002</v>
      </c>
      <c r="I779" s="2"/>
      <c r="J779" s="2"/>
      <c r="K779" s="2"/>
      <c r="L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42"/>
      <c r="B780" s="92"/>
      <c r="C780" s="43"/>
      <c r="D780" s="68"/>
      <c r="E780" s="41"/>
      <c r="F780" s="94"/>
      <c r="G780" s="102"/>
      <c r="H780" s="145"/>
      <c r="I780" s="2"/>
      <c r="J780" s="2"/>
      <c r="K780" s="2"/>
      <c r="L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42" t="s">
        <v>559</v>
      </c>
      <c r="B781" s="92"/>
      <c r="C781" s="43"/>
      <c r="D781" s="68"/>
      <c r="E781" s="41"/>
      <c r="F781" s="94"/>
      <c r="G781" s="102"/>
      <c r="H781" s="145"/>
      <c r="I781" s="2"/>
      <c r="J781" s="2"/>
      <c r="K781" s="2"/>
      <c r="L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43" t="s">
        <v>554</v>
      </c>
      <c r="B782" s="92" t="s">
        <v>119</v>
      </c>
      <c r="C782" s="43"/>
      <c r="D782" s="68">
        <v>2</v>
      </c>
      <c r="E782" s="41">
        <v>25.2</v>
      </c>
      <c r="F782" s="94">
        <f t="shared" ref="F782:F784" si="302">E782*1.2</f>
        <v>30.24</v>
      </c>
      <c r="G782" s="102">
        <f t="shared" ref="G782:G784" si="303">D782*F782</f>
        <v>60.48</v>
      </c>
      <c r="H782" s="41">
        <f t="shared" ref="H782:H784" si="304">D782*E782</f>
        <v>50.4</v>
      </c>
      <c r="I782" s="2"/>
      <c r="J782" s="2"/>
      <c r="K782" s="2"/>
      <c r="L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43" t="s">
        <v>534</v>
      </c>
      <c r="B783" s="92" t="s">
        <v>495</v>
      </c>
      <c r="C783" s="43"/>
      <c r="D783" s="68">
        <v>0.1</v>
      </c>
      <c r="E783" s="41">
        <v>127</v>
      </c>
      <c r="F783" s="94">
        <f t="shared" si="302"/>
        <v>152.4</v>
      </c>
      <c r="G783" s="102">
        <f t="shared" si="303"/>
        <v>15.240000000000002</v>
      </c>
      <c r="H783" s="41">
        <f t="shared" si="304"/>
        <v>12.700000000000001</v>
      </c>
      <c r="I783" s="2"/>
      <c r="J783" s="2"/>
      <c r="K783" s="2"/>
      <c r="L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43" t="s">
        <v>535</v>
      </c>
      <c r="B784" s="92" t="s">
        <v>495</v>
      </c>
      <c r="C784" s="43"/>
      <c r="D784" s="68">
        <v>0.1</v>
      </c>
      <c r="E784" s="41">
        <v>106</v>
      </c>
      <c r="F784" s="94">
        <f t="shared" si="302"/>
        <v>127.19999999999999</v>
      </c>
      <c r="G784" s="102">
        <f t="shared" si="303"/>
        <v>12.719999999999999</v>
      </c>
      <c r="H784" s="41">
        <f t="shared" si="304"/>
        <v>10.600000000000001</v>
      </c>
      <c r="I784" s="2"/>
      <c r="J784" s="2"/>
      <c r="K784" s="2"/>
      <c r="L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42" t="s">
        <v>96</v>
      </c>
      <c r="B785" s="92"/>
      <c r="C785" s="43"/>
      <c r="D785" s="68"/>
      <c r="E785" s="41"/>
      <c r="F785" s="94"/>
      <c r="G785" s="99">
        <f>G782+G783+G784</f>
        <v>88.44</v>
      </c>
      <c r="H785" s="145">
        <f>SUM(H782:H784)</f>
        <v>73.7</v>
      </c>
      <c r="I785" s="2"/>
      <c r="J785" s="2"/>
      <c r="K785" s="2"/>
      <c r="L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42"/>
      <c r="B786" s="92"/>
      <c r="C786" s="43"/>
      <c r="D786" s="68"/>
      <c r="E786" s="41"/>
      <c r="F786" s="94"/>
      <c r="G786" s="102"/>
      <c r="H786" s="145"/>
      <c r="I786" s="2"/>
      <c r="J786" s="2"/>
      <c r="K786" s="2"/>
      <c r="L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42" t="s">
        <v>560</v>
      </c>
      <c r="B787" s="92"/>
      <c r="C787" s="43"/>
      <c r="D787" s="68"/>
      <c r="E787" s="41"/>
      <c r="F787" s="94"/>
      <c r="G787" s="102"/>
      <c r="H787" s="145"/>
      <c r="I787" s="2"/>
      <c r="J787" s="2"/>
      <c r="K787" s="2"/>
      <c r="L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43" t="s">
        <v>554</v>
      </c>
      <c r="B788" s="92" t="s">
        <v>119</v>
      </c>
      <c r="C788" s="43"/>
      <c r="D788" s="68">
        <v>1</v>
      </c>
      <c r="E788" s="41">
        <v>25.2</v>
      </c>
      <c r="F788" s="94">
        <f t="shared" ref="F788:F790" si="305">E788*1.2</f>
        <v>30.24</v>
      </c>
      <c r="G788" s="102">
        <f t="shared" ref="G788:G790" si="306">D788*F788</f>
        <v>30.24</v>
      </c>
      <c r="H788" s="41">
        <f t="shared" ref="H788:H790" si="307">D788*E788</f>
        <v>25.2</v>
      </c>
      <c r="I788" s="2"/>
      <c r="J788" s="2"/>
      <c r="K788" s="2"/>
      <c r="L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43" t="s">
        <v>534</v>
      </c>
      <c r="B789" s="92" t="s">
        <v>495</v>
      </c>
      <c r="C789" s="43"/>
      <c r="D789" s="68">
        <v>0.05</v>
      </c>
      <c r="E789" s="41">
        <v>127</v>
      </c>
      <c r="F789" s="94">
        <f t="shared" si="305"/>
        <v>152.4</v>
      </c>
      <c r="G789" s="102">
        <f t="shared" si="306"/>
        <v>7.620000000000001</v>
      </c>
      <c r="H789" s="41">
        <f t="shared" si="307"/>
        <v>6.3500000000000005</v>
      </c>
      <c r="I789" s="2"/>
      <c r="J789" s="2"/>
      <c r="K789" s="2"/>
      <c r="L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43" t="s">
        <v>535</v>
      </c>
      <c r="B790" s="92" t="s">
        <v>495</v>
      </c>
      <c r="C790" s="43"/>
      <c r="D790" s="68">
        <v>0.05</v>
      </c>
      <c r="E790" s="41">
        <v>106</v>
      </c>
      <c r="F790" s="94">
        <f t="shared" si="305"/>
        <v>127.19999999999999</v>
      </c>
      <c r="G790" s="102">
        <f t="shared" si="306"/>
        <v>6.3599999999999994</v>
      </c>
      <c r="H790" s="41">
        <f t="shared" si="307"/>
        <v>5.3000000000000007</v>
      </c>
      <c r="I790" s="2"/>
      <c r="J790" s="2"/>
      <c r="K790" s="2"/>
      <c r="L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42" t="s">
        <v>96</v>
      </c>
      <c r="B791" s="92"/>
      <c r="C791" s="43"/>
      <c r="D791" s="68"/>
      <c r="E791" s="41"/>
      <c r="F791" s="94"/>
      <c r="G791" s="99">
        <f>G788+G789+G790</f>
        <v>44.22</v>
      </c>
      <c r="H791" s="145">
        <f>SUM(H788:H790)</f>
        <v>36.85</v>
      </c>
      <c r="I791" s="2"/>
      <c r="J791" s="2"/>
      <c r="K791" s="2"/>
      <c r="L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42"/>
      <c r="B792" s="92"/>
      <c r="C792" s="43"/>
      <c r="D792" s="68"/>
      <c r="E792" s="41"/>
      <c r="F792" s="94"/>
      <c r="G792" s="102"/>
      <c r="H792" s="145"/>
      <c r="I792" s="2"/>
      <c r="J792" s="2"/>
      <c r="K792" s="2"/>
      <c r="L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42" t="s">
        <v>561</v>
      </c>
      <c r="B793" s="92"/>
      <c r="C793" s="43"/>
      <c r="D793" s="68"/>
      <c r="E793" s="41"/>
      <c r="F793" s="94"/>
      <c r="G793" s="102"/>
      <c r="H793" s="145"/>
      <c r="I793" s="2"/>
      <c r="J793" s="2"/>
      <c r="K793" s="2"/>
      <c r="L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43" t="s">
        <v>541</v>
      </c>
      <c r="B794" s="92" t="s">
        <v>119</v>
      </c>
      <c r="C794" s="43"/>
      <c r="D794" s="68">
        <v>1</v>
      </c>
      <c r="E794" s="41">
        <v>12.1</v>
      </c>
      <c r="F794" s="94">
        <f t="shared" ref="F794:F796" si="308">E794*1.2</f>
        <v>14.52</v>
      </c>
      <c r="G794" s="102">
        <f t="shared" ref="G794:G796" si="309">D794*F794</f>
        <v>14.52</v>
      </c>
      <c r="H794" s="41">
        <f t="shared" ref="H794:H796" si="310">D794*E794</f>
        <v>12.1</v>
      </c>
      <c r="I794" s="2"/>
      <c r="J794" s="2"/>
      <c r="K794" s="2"/>
      <c r="L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43" t="s">
        <v>534</v>
      </c>
      <c r="B795" s="92" t="s">
        <v>495</v>
      </c>
      <c r="C795" s="43"/>
      <c r="D795" s="68">
        <v>0.05</v>
      </c>
      <c r="E795" s="41">
        <v>127</v>
      </c>
      <c r="F795" s="94">
        <f t="shared" si="308"/>
        <v>152.4</v>
      </c>
      <c r="G795" s="102">
        <f t="shared" si="309"/>
        <v>7.620000000000001</v>
      </c>
      <c r="H795" s="41">
        <f t="shared" si="310"/>
        <v>6.3500000000000005</v>
      </c>
      <c r="I795" s="2"/>
      <c r="J795" s="2"/>
      <c r="K795" s="2"/>
      <c r="L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43" t="s">
        <v>535</v>
      </c>
      <c r="B796" s="92" t="s">
        <v>495</v>
      </c>
      <c r="C796" s="43"/>
      <c r="D796" s="68">
        <v>0.05</v>
      </c>
      <c r="E796" s="41">
        <v>106</v>
      </c>
      <c r="F796" s="94">
        <f t="shared" si="308"/>
        <v>127.19999999999999</v>
      </c>
      <c r="G796" s="102">
        <f t="shared" si="309"/>
        <v>6.3599999999999994</v>
      </c>
      <c r="H796" s="41">
        <f t="shared" si="310"/>
        <v>5.3000000000000007</v>
      </c>
      <c r="I796" s="2"/>
      <c r="J796" s="2"/>
      <c r="K796" s="2"/>
      <c r="L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42" t="s">
        <v>96</v>
      </c>
      <c r="B797" s="92"/>
      <c r="C797" s="43"/>
      <c r="D797" s="68"/>
      <c r="E797" s="41"/>
      <c r="F797" s="94"/>
      <c r="G797" s="99">
        <f>G794+G795+G796</f>
        <v>28.5</v>
      </c>
      <c r="H797" s="145">
        <f>SUM(H794:H796)</f>
        <v>23.75</v>
      </c>
      <c r="I797" s="2"/>
      <c r="J797" s="2"/>
      <c r="K797" s="2"/>
      <c r="L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42"/>
      <c r="B798" s="92"/>
      <c r="C798" s="43"/>
      <c r="D798" s="68"/>
      <c r="E798" s="41"/>
      <c r="F798" s="94"/>
      <c r="G798" s="102"/>
      <c r="H798" s="145"/>
      <c r="I798" s="2"/>
      <c r="J798" s="2"/>
      <c r="K798" s="2"/>
      <c r="L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42" t="s">
        <v>562</v>
      </c>
      <c r="B799" s="92"/>
      <c r="C799" s="43"/>
      <c r="D799" s="68"/>
      <c r="E799" s="41"/>
      <c r="F799" s="94"/>
      <c r="G799" s="102"/>
      <c r="H799" s="145"/>
      <c r="I799" s="2"/>
      <c r="J799" s="2"/>
      <c r="K799" s="2"/>
      <c r="L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43" t="s">
        <v>554</v>
      </c>
      <c r="B800" s="92" t="s">
        <v>119</v>
      </c>
      <c r="C800" s="43"/>
      <c r="D800" s="68">
        <v>1</v>
      </c>
      <c r="E800" s="41">
        <v>21</v>
      </c>
      <c r="F800" s="94">
        <f t="shared" ref="F800:F802" si="311">E800*1.2</f>
        <v>25.2</v>
      </c>
      <c r="G800" s="102">
        <f t="shared" ref="G800:G802" si="312">D800*F800</f>
        <v>25.2</v>
      </c>
      <c r="H800" s="41">
        <f t="shared" ref="H800:H802" si="313">D800*E800</f>
        <v>21</v>
      </c>
      <c r="I800" s="2"/>
      <c r="J800" s="2"/>
      <c r="K800" s="2"/>
      <c r="L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43" t="s">
        <v>534</v>
      </c>
      <c r="B801" s="92" t="s">
        <v>495</v>
      </c>
      <c r="C801" s="43"/>
      <c r="D801" s="68">
        <v>0.05</v>
      </c>
      <c r="E801" s="41">
        <v>127</v>
      </c>
      <c r="F801" s="94">
        <f t="shared" si="311"/>
        <v>152.4</v>
      </c>
      <c r="G801" s="102">
        <f t="shared" si="312"/>
        <v>7.620000000000001</v>
      </c>
      <c r="H801" s="41">
        <f t="shared" si="313"/>
        <v>6.3500000000000005</v>
      </c>
      <c r="I801" s="2"/>
      <c r="J801" s="2"/>
      <c r="K801" s="2"/>
      <c r="L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43" t="s">
        <v>535</v>
      </c>
      <c r="B802" s="92" t="s">
        <v>495</v>
      </c>
      <c r="C802" s="43"/>
      <c r="D802" s="68">
        <v>0.05</v>
      </c>
      <c r="E802" s="41">
        <v>106</v>
      </c>
      <c r="F802" s="94">
        <f t="shared" si="311"/>
        <v>127.19999999999999</v>
      </c>
      <c r="G802" s="102">
        <f t="shared" si="312"/>
        <v>6.3599999999999994</v>
      </c>
      <c r="H802" s="41">
        <f t="shared" si="313"/>
        <v>5.3000000000000007</v>
      </c>
      <c r="I802" s="2"/>
      <c r="J802" s="2"/>
      <c r="K802" s="2"/>
      <c r="L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42" t="s">
        <v>96</v>
      </c>
      <c r="B803" s="92"/>
      <c r="C803" s="43"/>
      <c r="D803" s="68"/>
      <c r="E803" s="41"/>
      <c r="F803" s="94"/>
      <c r="G803" s="99">
        <f>G800+G801+G802</f>
        <v>39.18</v>
      </c>
      <c r="H803" s="145">
        <f>SUM(H800:H802)</f>
        <v>32.650000000000006</v>
      </c>
      <c r="I803" s="2"/>
      <c r="J803" s="2"/>
      <c r="K803" s="2"/>
      <c r="L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42"/>
      <c r="B804" s="92"/>
      <c r="C804" s="43"/>
      <c r="D804" s="68"/>
      <c r="E804" s="41"/>
      <c r="F804" s="94"/>
      <c r="G804" s="102"/>
      <c r="H804" s="145"/>
      <c r="I804" s="2"/>
      <c r="J804" s="2"/>
      <c r="K804" s="2"/>
      <c r="L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42" t="s">
        <v>563</v>
      </c>
      <c r="B805" s="92"/>
      <c r="C805" s="43"/>
      <c r="D805" s="68"/>
      <c r="E805" s="41"/>
      <c r="F805" s="94"/>
      <c r="G805" s="102"/>
      <c r="H805" s="145"/>
      <c r="I805" s="2"/>
      <c r="J805" s="2"/>
      <c r="K805" s="2"/>
      <c r="L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43" t="s">
        <v>541</v>
      </c>
      <c r="B806" s="92" t="s">
        <v>119</v>
      </c>
      <c r="C806" s="43"/>
      <c r="D806" s="68">
        <v>2</v>
      </c>
      <c r="E806" s="41">
        <v>12.1</v>
      </c>
      <c r="F806" s="94">
        <f t="shared" ref="F806:F808" si="314">E806*1.2</f>
        <v>14.52</v>
      </c>
      <c r="G806" s="102">
        <f t="shared" ref="G806:G808" si="315">D806*F806</f>
        <v>29.04</v>
      </c>
      <c r="H806" s="41">
        <f t="shared" ref="H806:H808" si="316">D806*E806</f>
        <v>24.2</v>
      </c>
      <c r="I806" s="2"/>
      <c r="J806" s="2"/>
      <c r="K806" s="2"/>
      <c r="L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43" t="s">
        <v>534</v>
      </c>
      <c r="B807" s="92" t="s">
        <v>495</v>
      </c>
      <c r="C807" s="43"/>
      <c r="D807" s="68">
        <v>0.1</v>
      </c>
      <c r="E807" s="41">
        <v>127</v>
      </c>
      <c r="F807" s="94">
        <f t="shared" si="314"/>
        <v>152.4</v>
      </c>
      <c r="G807" s="102">
        <f t="shared" si="315"/>
        <v>15.240000000000002</v>
      </c>
      <c r="H807" s="41">
        <f t="shared" si="316"/>
        <v>12.700000000000001</v>
      </c>
      <c r="I807" s="2"/>
      <c r="J807" s="2"/>
      <c r="K807" s="2"/>
      <c r="L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43" t="s">
        <v>535</v>
      </c>
      <c r="B808" s="92" t="s">
        <v>495</v>
      </c>
      <c r="C808" s="43"/>
      <c r="D808" s="68">
        <v>0.1</v>
      </c>
      <c r="E808" s="41">
        <v>106</v>
      </c>
      <c r="F808" s="94">
        <f t="shared" si="314"/>
        <v>127.19999999999999</v>
      </c>
      <c r="G808" s="102">
        <f t="shared" si="315"/>
        <v>12.719999999999999</v>
      </c>
      <c r="H808" s="41">
        <f t="shared" si="316"/>
        <v>10.600000000000001</v>
      </c>
      <c r="I808" s="2"/>
      <c r="J808" s="2"/>
      <c r="K808" s="2"/>
      <c r="L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42" t="s">
        <v>96</v>
      </c>
      <c r="B809" s="92"/>
      <c r="C809" s="43"/>
      <c r="D809" s="68"/>
      <c r="E809" s="41"/>
      <c r="F809" s="94"/>
      <c r="G809" s="99">
        <f>G806+G807+G808</f>
        <v>57</v>
      </c>
      <c r="H809" s="145">
        <f>SUM(H806:H808)</f>
        <v>47.5</v>
      </c>
      <c r="I809" s="2"/>
      <c r="J809" s="2"/>
      <c r="K809" s="2"/>
      <c r="L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42"/>
      <c r="B810" s="92"/>
      <c r="C810" s="43"/>
      <c r="D810" s="68"/>
      <c r="E810" s="41"/>
      <c r="F810" s="94"/>
      <c r="G810" s="102"/>
      <c r="H810" s="145"/>
      <c r="I810" s="2"/>
      <c r="J810" s="2"/>
      <c r="K810" s="2"/>
      <c r="L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42" t="s">
        <v>564</v>
      </c>
      <c r="B811" s="92"/>
      <c r="C811" s="43"/>
      <c r="D811" s="68"/>
      <c r="E811" s="41"/>
      <c r="F811" s="94"/>
      <c r="G811" s="102"/>
      <c r="H811" s="145"/>
      <c r="I811" s="2"/>
      <c r="J811" s="2"/>
      <c r="K811" s="2"/>
      <c r="L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43" t="s">
        <v>541</v>
      </c>
      <c r="B812" s="92" t="s">
        <v>119</v>
      </c>
      <c r="C812" s="43"/>
      <c r="D812" s="68">
        <v>2</v>
      </c>
      <c r="E812" s="41">
        <v>12.1</v>
      </c>
      <c r="F812" s="94">
        <f t="shared" ref="F812:F814" si="317">E812*1.2</f>
        <v>14.52</v>
      </c>
      <c r="G812" s="102">
        <f t="shared" ref="G812:G814" si="318">D812*F812</f>
        <v>29.04</v>
      </c>
      <c r="H812" s="41">
        <f t="shared" ref="H812:H814" si="319">D812*E812</f>
        <v>24.2</v>
      </c>
      <c r="I812" s="2"/>
      <c r="J812" s="2"/>
      <c r="K812" s="2"/>
      <c r="L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43" t="s">
        <v>534</v>
      </c>
      <c r="B813" s="92" t="s">
        <v>495</v>
      </c>
      <c r="C813" s="43"/>
      <c r="D813" s="68">
        <v>0.1</v>
      </c>
      <c r="E813" s="41">
        <v>127</v>
      </c>
      <c r="F813" s="94">
        <f t="shared" si="317"/>
        <v>152.4</v>
      </c>
      <c r="G813" s="102">
        <f t="shared" si="318"/>
        <v>15.240000000000002</v>
      </c>
      <c r="H813" s="41">
        <f t="shared" si="319"/>
        <v>12.700000000000001</v>
      </c>
      <c r="I813" s="2"/>
      <c r="J813" s="2"/>
      <c r="K813" s="2"/>
      <c r="L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43" t="s">
        <v>535</v>
      </c>
      <c r="B814" s="92" t="s">
        <v>495</v>
      </c>
      <c r="C814" s="43"/>
      <c r="D814" s="68">
        <v>0.1</v>
      </c>
      <c r="E814" s="41">
        <v>106</v>
      </c>
      <c r="F814" s="94">
        <f t="shared" si="317"/>
        <v>127.19999999999999</v>
      </c>
      <c r="G814" s="102">
        <f t="shared" si="318"/>
        <v>12.719999999999999</v>
      </c>
      <c r="H814" s="41">
        <f t="shared" si="319"/>
        <v>10.600000000000001</v>
      </c>
      <c r="I814" s="2"/>
      <c r="J814" s="2"/>
      <c r="K814" s="2"/>
      <c r="L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42" t="s">
        <v>96</v>
      </c>
      <c r="B815" s="92"/>
      <c r="C815" s="43"/>
      <c r="D815" s="68"/>
      <c r="E815" s="41"/>
      <c r="F815" s="94"/>
      <c r="G815" s="99">
        <f>G812+G813+G814</f>
        <v>57</v>
      </c>
      <c r="H815" s="145">
        <f>SUM(H812:H814)</f>
        <v>47.5</v>
      </c>
      <c r="I815" s="2"/>
      <c r="J815" s="2"/>
      <c r="K815" s="2"/>
      <c r="L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42"/>
      <c r="B816" s="92"/>
      <c r="C816" s="43"/>
      <c r="D816" s="68"/>
      <c r="E816" s="41"/>
      <c r="F816" s="94"/>
      <c r="G816" s="102"/>
      <c r="H816" s="145"/>
      <c r="I816" s="2"/>
      <c r="J816" s="2"/>
      <c r="K816" s="2"/>
      <c r="L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42" t="s">
        <v>565</v>
      </c>
      <c r="B817" s="92"/>
      <c r="C817" s="43"/>
      <c r="D817" s="68"/>
      <c r="E817" s="41"/>
      <c r="F817" s="94"/>
      <c r="G817" s="102"/>
      <c r="H817" s="145"/>
      <c r="I817" s="2"/>
      <c r="J817" s="2"/>
      <c r="K817" s="2"/>
      <c r="L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43" t="s">
        <v>541</v>
      </c>
      <c r="B818" s="92" t="s">
        <v>119</v>
      </c>
      <c r="C818" s="43"/>
      <c r="D818" s="68">
        <v>2</v>
      </c>
      <c r="E818" s="41">
        <v>12.1</v>
      </c>
      <c r="F818" s="94">
        <f t="shared" ref="F818:F820" si="320">E818*1.2</f>
        <v>14.52</v>
      </c>
      <c r="G818" s="102">
        <f t="shared" ref="G818:G820" si="321">D818*F818</f>
        <v>29.04</v>
      </c>
      <c r="H818" s="41">
        <f t="shared" ref="H818:H820" si="322">D818*E818</f>
        <v>24.2</v>
      </c>
      <c r="I818" s="2"/>
      <c r="J818" s="2"/>
      <c r="K818" s="2"/>
      <c r="L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43" t="s">
        <v>534</v>
      </c>
      <c r="B819" s="92" t="s">
        <v>495</v>
      </c>
      <c r="C819" s="43"/>
      <c r="D819" s="68">
        <v>0.1</v>
      </c>
      <c r="E819" s="41">
        <v>127</v>
      </c>
      <c r="F819" s="94">
        <f t="shared" si="320"/>
        <v>152.4</v>
      </c>
      <c r="G819" s="102">
        <f t="shared" si="321"/>
        <v>15.240000000000002</v>
      </c>
      <c r="H819" s="41">
        <f t="shared" si="322"/>
        <v>12.700000000000001</v>
      </c>
      <c r="I819" s="2"/>
      <c r="J819" s="2"/>
      <c r="K819" s="2"/>
      <c r="L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43" t="s">
        <v>535</v>
      </c>
      <c r="B820" s="92" t="s">
        <v>495</v>
      </c>
      <c r="C820" s="43"/>
      <c r="D820" s="68">
        <v>0.1</v>
      </c>
      <c r="E820" s="41">
        <v>106</v>
      </c>
      <c r="F820" s="94">
        <f t="shared" si="320"/>
        <v>127.19999999999999</v>
      </c>
      <c r="G820" s="102">
        <f t="shared" si="321"/>
        <v>12.719999999999999</v>
      </c>
      <c r="H820" s="41">
        <f t="shared" si="322"/>
        <v>10.600000000000001</v>
      </c>
      <c r="I820" s="2"/>
      <c r="J820" s="2"/>
      <c r="K820" s="2"/>
      <c r="L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42" t="s">
        <v>96</v>
      </c>
      <c r="B821" s="92"/>
      <c r="C821" s="43"/>
      <c r="D821" s="68"/>
      <c r="E821" s="41"/>
      <c r="F821" s="94"/>
      <c r="G821" s="99">
        <f>G818+G819+G820</f>
        <v>57</v>
      </c>
      <c r="H821" s="145">
        <f>SUM(H818:H820)</f>
        <v>47.5</v>
      </c>
      <c r="I821" s="2"/>
      <c r="J821" s="2"/>
      <c r="K821" s="2"/>
      <c r="L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42"/>
      <c r="B822" s="92"/>
      <c r="C822" s="43"/>
      <c r="D822" s="68"/>
      <c r="E822" s="41"/>
      <c r="F822" s="94"/>
      <c r="G822" s="102"/>
      <c r="H822" s="145"/>
      <c r="I822" s="2"/>
      <c r="J822" s="2"/>
      <c r="K822" s="2"/>
      <c r="L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43"/>
      <c r="B823" s="92"/>
      <c r="C823" s="43"/>
      <c r="D823" s="68"/>
      <c r="E823" s="41"/>
      <c r="F823" s="94"/>
      <c r="G823" s="102"/>
      <c r="H823" s="145"/>
      <c r="I823" s="2"/>
      <c r="J823" s="2"/>
      <c r="K823" s="2"/>
      <c r="L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42" t="s">
        <v>566</v>
      </c>
      <c r="B824" s="92"/>
      <c r="C824" s="43"/>
      <c r="D824" s="68"/>
      <c r="E824" s="41"/>
      <c r="F824" s="94"/>
      <c r="G824" s="102"/>
      <c r="H824" s="145"/>
      <c r="I824" s="2"/>
      <c r="J824" s="2"/>
      <c r="K824" s="2"/>
      <c r="L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43" t="s">
        <v>567</v>
      </c>
      <c r="B825" s="92" t="s">
        <v>426</v>
      </c>
      <c r="C825" s="43"/>
      <c r="D825" s="68">
        <v>2</v>
      </c>
      <c r="E825" s="41">
        <v>1.7</v>
      </c>
      <c r="F825" s="94">
        <f t="shared" ref="F825:F838" si="323">E825*1.2</f>
        <v>2.04</v>
      </c>
      <c r="G825" s="102">
        <f t="shared" ref="G825:G838" si="324">D825*F825</f>
        <v>4.08</v>
      </c>
      <c r="H825" s="41">
        <f t="shared" ref="H825:H838" si="325">D825*E825</f>
        <v>3.4</v>
      </c>
      <c r="I825" s="2"/>
      <c r="J825" s="2"/>
      <c r="K825" s="2"/>
      <c r="L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43" t="s">
        <v>568</v>
      </c>
      <c r="B826" s="92" t="s">
        <v>426</v>
      </c>
      <c r="C826" s="43"/>
      <c r="D826" s="68">
        <v>2</v>
      </c>
      <c r="E826" s="41">
        <v>1.6</v>
      </c>
      <c r="F826" s="94">
        <f t="shared" si="323"/>
        <v>1.92</v>
      </c>
      <c r="G826" s="102">
        <f t="shared" si="324"/>
        <v>3.84</v>
      </c>
      <c r="H826" s="41">
        <f t="shared" si="325"/>
        <v>3.2</v>
      </c>
      <c r="I826" s="2"/>
      <c r="J826" s="2"/>
      <c r="K826" s="2"/>
      <c r="L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43" t="s">
        <v>569</v>
      </c>
      <c r="B827" s="92" t="s">
        <v>426</v>
      </c>
      <c r="C827" s="43"/>
      <c r="D827" s="68">
        <v>2</v>
      </c>
      <c r="E827" s="41">
        <v>1.8</v>
      </c>
      <c r="F827" s="94">
        <f t="shared" si="323"/>
        <v>2.16</v>
      </c>
      <c r="G827" s="102">
        <f t="shared" si="324"/>
        <v>4.32</v>
      </c>
      <c r="H827" s="41">
        <f t="shared" si="325"/>
        <v>3.6</v>
      </c>
      <c r="I827" s="2"/>
      <c r="J827" s="2"/>
      <c r="K827" s="2"/>
      <c r="L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43" t="s">
        <v>570</v>
      </c>
      <c r="B828" s="92" t="s">
        <v>571</v>
      </c>
      <c r="C828" s="43"/>
      <c r="D828" s="68">
        <v>0.1</v>
      </c>
      <c r="E828" s="41">
        <v>5</v>
      </c>
      <c r="F828" s="94">
        <f t="shared" si="323"/>
        <v>6</v>
      </c>
      <c r="G828" s="102">
        <f t="shared" si="324"/>
        <v>0.60000000000000009</v>
      </c>
      <c r="H828" s="41">
        <f t="shared" si="325"/>
        <v>0.5</v>
      </c>
      <c r="I828" s="2"/>
      <c r="J828" s="2"/>
      <c r="K828" s="2"/>
      <c r="L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43" t="s">
        <v>572</v>
      </c>
      <c r="B829" s="92" t="s">
        <v>426</v>
      </c>
      <c r="C829" s="43"/>
      <c r="D829" s="68">
        <v>1</v>
      </c>
      <c r="E829" s="41">
        <v>11</v>
      </c>
      <c r="F829" s="94">
        <f t="shared" si="323"/>
        <v>13.2</v>
      </c>
      <c r="G829" s="102">
        <f t="shared" si="324"/>
        <v>13.2</v>
      </c>
      <c r="H829" s="41">
        <f t="shared" si="325"/>
        <v>11</v>
      </c>
      <c r="I829" s="2"/>
      <c r="J829" s="2"/>
      <c r="K829" s="2"/>
      <c r="L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43" t="s">
        <v>573</v>
      </c>
      <c r="B830" s="92" t="s">
        <v>426</v>
      </c>
      <c r="C830" s="43"/>
      <c r="D830" s="68">
        <v>1</v>
      </c>
      <c r="E830" s="41">
        <v>1.47</v>
      </c>
      <c r="F830" s="94">
        <f t="shared" si="323"/>
        <v>1.764</v>
      </c>
      <c r="G830" s="102">
        <f t="shared" si="324"/>
        <v>1.764</v>
      </c>
      <c r="H830" s="41">
        <f t="shared" si="325"/>
        <v>1.47</v>
      </c>
      <c r="I830" s="2"/>
      <c r="J830" s="2"/>
      <c r="K830" s="2"/>
      <c r="L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43" t="s">
        <v>574</v>
      </c>
      <c r="B831" s="92" t="s">
        <v>426</v>
      </c>
      <c r="C831" s="43"/>
      <c r="D831" s="68">
        <v>1</v>
      </c>
      <c r="E831" s="41">
        <v>1.63</v>
      </c>
      <c r="F831" s="94">
        <f t="shared" si="323"/>
        <v>1.9559999999999997</v>
      </c>
      <c r="G831" s="102">
        <f t="shared" si="324"/>
        <v>1.9559999999999997</v>
      </c>
      <c r="H831" s="41">
        <f t="shared" si="325"/>
        <v>1.63</v>
      </c>
      <c r="I831" s="2"/>
      <c r="J831" s="2"/>
      <c r="K831" s="2"/>
      <c r="L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43" t="s">
        <v>575</v>
      </c>
      <c r="B832" s="92" t="s">
        <v>426</v>
      </c>
      <c r="C832" s="43"/>
      <c r="D832" s="68">
        <v>2</v>
      </c>
      <c r="E832" s="41">
        <v>0.9</v>
      </c>
      <c r="F832" s="94">
        <f t="shared" si="323"/>
        <v>1.08</v>
      </c>
      <c r="G832" s="102">
        <f t="shared" si="324"/>
        <v>2.16</v>
      </c>
      <c r="H832" s="41">
        <f t="shared" si="325"/>
        <v>1.8</v>
      </c>
      <c r="I832" s="2"/>
      <c r="J832" s="2"/>
      <c r="K832" s="2"/>
      <c r="L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43" t="s">
        <v>576</v>
      </c>
      <c r="B833" s="92" t="s">
        <v>571</v>
      </c>
      <c r="C833" s="43"/>
      <c r="D833" s="68">
        <v>0.05</v>
      </c>
      <c r="E833" s="41">
        <v>1.6</v>
      </c>
      <c r="F833" s="94">
        <f t="shared" si="323"/>
        <v>1.92</v>
      </c>
      <c r="G833" s="102">
        <f t="shared" si="324"/>
        <v>9.6000000000000002E-2</v>
      </c>
      <c r="H833" s="41">
        <f t="shared" si="325"/>
        <v>8.0000000000000016E-2</v>
      </c>
      <c r="I833" s="2"/>
      <c r="J833" s="2"/>
      <c r="K833" s="2"/>
      <c r="L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43" t="s">
        <v>577</v>
      </c>
      <c r="B834" s="92" t="s">
        <v>578</v>
      </c>
      <c r="C834" s="43"/>
      <c r="D834" s="68">
        <v>1</v>
      </c>
      <c r="E834" s="41">
        <v>1.26</v>
      </c>
      <c r="F834" s="94">
        <f t="shared" si="323"/>
        <v>1.512</v>
      </c>
      <c r="G834" s="102">
        <f t="shared" si="324"/>
        <v>1.512</v>
      </c>
      <c r="H834" s="41">
        <f t="shared" si="325"/>
        <v>1.26</v>
      </c>
      <c r="I834" s="2"/>
      <c r="J834" s="2"/>
      <c r="K834" s="2"/>
      <c r="L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43" t="s">
        <v>579</v>
      </c>
      <c r="B835" s="92" t="s">
        <v>571</v>
      </c>
      <c r="C835" s="43"/>
      <c r="D835" s="68">
        <v>0.05</v>
      </c>
      <c r="E835" s="41">
        <v>1.49</v>
      </c>
      <c r="F835" s="94">
        <f t="shared" si="323"/>
        <v>1.788</v>
      </c>
      <c r="G835" s="102">
        <f t="shared" si="324"/>
        <v>8.9400000000000007E-2</v>
      </c>
      <c r="H835" s="41">
        <f t="shared" si="325"/>
        <v>7.4499999999999997E-2</v>
      </c>
      <c r="I835" s="2"/>
      <c r="J835" s="2"/>
      <c r="K835" s="2"/>
      <c r="L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43" t="s">
        <v>580</v>
      </c>
      <c r="B836" s="92" t="s">
        <v>571</v>
      </c>
      <c r="C836" s="43"/>
      <c r="D836" s="68">
        <v>0.1</v>
      </c>
      <c r="E836" s="41">
        <v>1.7</v>
      </c>
      <c r="F836" s="94">
        <f t="shared" si="323"/>
        <v>2.04</v>
      </c>
      <c r="G836" s="102">
        <f t="shared" si="324"/>
        <v>0.20400000000000001</v>
      </c>
      <c r="H836" s="41">
        <f t="shared" si="325"/>
        <v>0.17</v>
      </c>
      <c r="I836" s="2"/>
      <c r="J836" s="2"/>
      <c r="K836" s="2"/>
      <c r="L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43" t="s">
        <v>581</v>
      </c>
      <c r="B837" s="92" t="s">
        <v>426</v>
      </c>
      <c r="C837" s="43"/>
      <c r="D837" s="68">
        <v>1</v>
      </c>
      <c r="E837" s="41">
        <v>2.62</v>
      </c>
      <c r="F837" s="94">
        <f t="shared" si="323"/>
        <v>3.1440000000000001</v>
      </c>
      <c r="G837" s="102">
        <f t="shared" si="324"/>
        <v>3.1440000000000001</v>
      </c>
      <c r="H837" s="41">
        <f t="shared" si="325"/>
        <v>2.62</v>
      </c>
      <c r="I837" s="2"/>
      <c r="J837" s="2"/>
      <c r="K837" s="2"/>
      <c r="L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43" t="s">
        <v>304</v>
      </c>
      <c r="B838" s="92" t="s">
        <v>119</v>
      </c>
      <c r="C838" s="43"/>
      <c r="D838" s="68">
        <v>0.3</v>
      </c>
      <c r="E838" s="41">
        <v>5.96</v>
      </c>
      <c r="F838" s="94">
        <f t="shared" si="323"/>
        <v>7.1520000000000001</v>
      </c>
      <c r="G838" s="102">
        <f t="shared" si="324"/>
        <v>2.1456</v>
      </c>
      <c r="H838" s="41">
        <f t="shared" si="325"/>
        <v>1.788</v>
      </c>
      <c r="I838" s="2"/>
      <c r="J838" s="2"/>
      <c r="K838" s="2"/>
      <c r="L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42" t="s">
        <v>96</v>
      </c>
      <c r="B839" s="92"/>
      <c r="C839" s="43"/>
      <c r="D839" s="68"/>
      <c r="E839" s="41"/>
      <c r="F839" s="94"/>
      <c r="G839" s="99">
        <f>G825+G826+G827+G828+G829+G830+G831+G832+G833+G834+G835+G836+G837+G838</f>
        <v>39.110999999999997</v>
      </c>
      <c r="H839" s="145">
        <f>SUM(H825:H838)</f>
        <v>32.592500000000001</v>
      </c>
      <c r="I839" s="2"/>
      <c r="J839" s="2"/>
      <c r="K839" s="2"/>
      <c r="L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43"/>
      <c r="B840" s="92"/>
      <c r="C840" s="43"/>
      <c r="D840" s="68"/>
      <c r="E840" s="41"/>
      <c r="F840" s="94"/>
      <c r="G840" s="102"/>
      <c r="H840" s="145"/>
      <c r="I840" s="2"/>
      <c r="J840" s="2"/>
      <c r="K840" s="2"/>
      <c r="L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42" t="s">
        <v>582</v>
      </c>
      <c r="B841" s="92"/>
      <c r="C841" s="43"/>
      <c r="D841" s="68"/>
      <c r="E841" s="41"/>
      <c r="F841" s="94"/>
      <c r="G841" s="102"/>
      <c r="H841" s="145"/>
      <c r="I841" s="2"/>
      <c r="J841" s="2"/>
      <c r="K841" s="2"/>
      <c r="L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43" t="s">
        <v>567</v>
      </c>
      <c r="B842" s="92" t="s">
        <v>426</v>
      </c>
      <c r="C842" s="43"/>
      <c r="D842" s="68">
        <v>2</v>
      </c>
      <c r="E842" s="41">
        <v>1.7</v>
      </c>
      <c r="F842" s="94">
        <f t="shared" ref="F842:F843" si="326">E842*1.2</f>
        <v>2.04</v>
      </c>
      <c r="G842" s="102">
        <f t="shared" ref="G842:G843" si="327">D842*F842</f>
        <v>4.08</v>
      </c>
      <c r="H842" s="41">
        <f t="shared" ref="H842:H843" si="328">D842*E842</f>
        <v>3.4</v>
      </c>
      <c r="I842" s="2"/>
      <c r="J842" s="2"/>
      <c r="K842" s="2"/>
      <c r="L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43" t="s">
        <v>583</v>
      </c>
      <c r="B843" s="92" t="s">
        <v>426</v>
      </c>
      <c r="C843" s="43"/>
      <c r="D843" s="68">
        <v>2</v>
      </c>
      <c r="E843" s="41">
        <v>0.9</v>
      </c>
      <c r="F843" s="94">
        <f t="shared" si="326"/>
        <v>1.08</v>
      </c>
      <c r="G843" s="102">
        <f t="shared" si="327"/>
        <v>2.16</v>
      </c>
      <c r="H843" s="41">
        <f t="shared" si="328"/>
        <v>1.8</v>
      </c>
      <c r="I843" s="2"/>
      <c r="J843" s="2"/>
      <c r="K843" s="2"/>
      <c r="L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42" t="s">
        <v>96</v>
      </c>
      <c r="B844" s="92"/>
      <c r="C844" s="43"/>
      <c r="D844" s="68"/>
      <c r="E844" s="41"/>
      <c r="F844" s="94"/>
      <c r="G844" s="99">
        <f>G842+G843</f>
        <v>6.24</v>
      </c>
      <c r="H844" s="145">
        <f>SUM(H842:H843)</f>
        <v>5.2</v>
      </c>
      <c r="I844" s="2"/>
      <c r="J844" s="2"/>
      <c r="K844" s="2"/>
      <c r="L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43"/>
      <c r="B845" s="92"/>
      <c r="C845" s="43"/>
      <c r="D845" s="68"/>
      <c r="E845" s="41"/>
      <c r="F845" s="94"/>
      <c r="G845" s="102"/>
      <c r="H845" s="145"/>
      <c r="I845" s="2"/>
      <c r="J845" s="2"/>
      <c r="K845" s="2"/>
      <c r="L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42" t="s">
        <v>584</v>
      </c>
      <c r="B846" s="92"/>
      <c r="C846" s="43"/>
      <c r="D846" s="68"/>
      <c r="E846" s="41"/>
      <c r="F846" s="94"/>
      <c r="G846" s="102"/>
      <c r="H846" s="145"/>
      <c r="I846" s="2"/>
      <c r="J846" s="2"/>
      <c r="K846" s="2"/>
      <c r="L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43" t="s">
        <v>585</v>
      </c>
      <c r="B847" s="92" t="s">
        <v>571</v>
      </c>
      <c r="C847" s="43"/>
      <c r="D847" s="68">
        <v>0.03</v>
      </c>
      <c r="E847" s="41">
        <v>1.8</v>
      </c>
      <c r="F847" s="94">
        <f t="shared" ref="F847:F850" si="329">E847*1.2</f>
        <v>2.16</v>
      </c>
      <c r="G847" s="102">
        <f t="shared" ref="G847:G850" si="330">D847*F847</f>
        <v>6.4799999999999996E-2</v>
      </c>
      <c r="H847" s="41">
        <f t="shared" ref="H847:H850" si="331">D847*E847</f>
        <v>5.3999999999999999E-2</v>
      </c>
      <c r="I847" s="2"/>
      <c r="J847" s="2"/>
      <c r="K847" s="2"/>
      <c r="L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43" t="s">
        <v>586</v>
      </c>
      <c r="B848" s="92" t="s">
        <v>571</v>
      </c>
      <c r="C848" s="43"/>
      <c r="D848" s="68">
        <v>0.03</v>
      </c>
      <c r="E848" s="41">
        <v>2.69</v>
      </c>
      <c r="F848" s="94">
        <f t="shared" si="329"/>
        <v>3.2279999999999998</v>
      </c>
      <c r="G848" s="102">
        <f t="shared" si="330"/>
        <v>9.6839999999999996E-2</v>
      </c>
      <c r="H848" s="41">
        <f t="shared" si="331"/>
        <v>8.0699999999999994E-2</v>
      </c>
      <c r="I848" s="2"/>
      <c r="J848" s="2"/>
      <c r="K848" s="2"/>
      <c r="L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43" t="s">
        <v>587</v>
      </c>
      <c r="B849" s="92" t="s">
        <v>571</v>
      </c>
      <c r="C849" s="43"/>
      <c r="D849" s="68">
        <v>0.01</v>
      </c>
      <c r="E849" s="41">
        <v>4.3099999999999996</v>
      </c>
      <c r="F849" s="94">
        <f t="shared" si="329"/>
        <v>5.1719999999999997</v>
      </c>
      <c r="G849" s="102">
        <f t="shared" si="330"/>
        <v>5.1719999999999995E-2</v>
      </c>
      <c r="H849" s="41">
        <f t="shared" si="331"/>
        <v>4.3099999999999999E-2</v>
      </c>
      <c r="I849" s="2"/>
      <c r="J849" s="2"/>
      <c r="K849" s="2"/>
      <c r="L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43" t="s">
        <v>588</v>
      </c>
      <c r="B850" s="92" t="s">
        <v>571</v>
      </c>
      <c r="C850" s="43"/>
      <c r="D850" s="68">
        <v>0.05</v>
      </c>
      <c r="E850" s="41">
        <v>2.6</v>
      </c>
      <c r="F850" s="94">
        <f t="shared" si="329"/>
        <v>3.12</v>
      </c>
      <c r="G850" s="102">
        <f t="shared" si="330"/>
        <v>0.15600000000000003</v>
      </c>
      <c r="H850" s="41">
        <f t="shared" si="331"/>
        <v>0.13</v>
      </c>
      <c r="I850" s="2"/>
      <c r="J850" s="2"/>
      <c r="K850" s="2"/>
      <c r="L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42" t="s">
        <v>321</v>
      </c>
      <c r="B851" s="92"/>
      <c r="C851" s="43"/>
      <c r="D851" s="68"/>
      <c r="E851" s="41"/>
      <c r="F851" s="94"/>
      <c r="G851" s="99">
        <f>G847+G848+G849+G850</f>
        <v>0.36936000000000002</v>
      </c>
      <c r="H851" s="145">
        <f>SUM(H847:H850)</f>
        <v>0.30779999999999996</v>
      </c>
      <c r="I851" s="2"/>
      <c r="J851" s="2"/>
      <c r="K851" s="2"/>
      <c r="L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43"/>
      <c r="B852" s="92"/>
      <c r="C852" s="43"/>
      <c r="D852" s="68"/>
      <c r="E852" s="41"/>
      <c r="F852" s="94"/>
      <c r="G852" s="102"/>
      <c r="H852" s="145"/>
      <c r="I852" s="2"/>
      <c r="J852" s="2"/>
      <c r="K852" s="2"/>
      <c r="L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42" t="s">
        <v>589</v>
      </c>
      <c r="B853" s="92"/>
      <c r="C853" s="43"/>
      <c r="D853" s="68"/>
      <c r="E853" s="41"/>
      <c r="F853" s="94"/>
      <c r="G853" s="102"/>
      <c r="H853" s="145"/>
      <c r="I853" s="2"/>
      <c r="J853" s="2"/>
      <c r="K853" s="2"/>
      <c r="L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43" t="s">
        <v>590</v>
      </c>
      <c r="B854" s="92" t="s">
        <v>495</v>
      </c>
      <c r="C854" s="43"/>
      <c r="D854" s="68">
        <v>0.05</v>
      </c>
      <c r="E854" s="41">
        <v>23</v>
      </c>
      <c r="F854" s="94">
        <f t="shared" ref="F854:F862" si="332">E854*1.2</f>
        <v>27.599999999999998</v>
      </c>
      <c r="G854" s="102">
        <f t="shared" ref="G854:G862" si="333">D854*F854</f>
        <v>1.38</v>
      </c>
      <c r="H854" s="41">
        <v>19.260000000000002</v>
      </c>
      <c r="I854" s="2"/>
      <c r="J854" s="2"/>
      <c r="K854" s="2"/>
      <c r="L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43" t="s">
        <v>591</v>
      </c>
      <c r="B855" s="92" t="s">
        <v>426</v>
      </c>
      <c r="C855" s="43"/>
      <c r="D855" s="68">
        <v>1</v>
      </c>
      <c r="E855" s="41">
        <v>10.7</v>
      </c>
      <c r="F855" s="94">
        <f t="shared" si="332"/>
        <v>12.839999999999998</v>
      </c>
      <c r="G855" s="102">
        <f t="shared" si="333"/>
        <v>12.839999999999998</v>
      </c>
      <c r="H855" s="41">
        <f t="shared" ref="H855:H862" si="334">D855*E855</f>
        <v>10.7</v>
      </c>
      <c r="I855" s="2"/>
      <c r="J855" s="2"/>
      <c r="K855" s="2"/>
      <c r="L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43" t="s">
        <v>592</v>
      </c>
      <c r="B856" s="92" t="s">
        <v>426</v>
      </c>
      <c r="C856" s="43"/>
      <c r="D856" s="68">
        <v>1</v>
      </c>
      <c r="E856" s="41">
        <v>8.6999999999999993</v>
      </c>
      <c r="F856" s="94">
        <f t="shared" si="332"/>
        <v>10.44</v>
      </c>
      <c r="G856" s="102">
        <f t="shared" si="333"/>
        <v>10.44</v>
      </c>
      <c r="H856" s="41">
        <f t="shared" si="334"/>
        <v>8.6999999999999993</v>
      </c>
      <c r="I856" s="2"/>
      <c r="J856" s="2"/>
      <c r="K856" s="2"/>
      <c r="L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43" t="s">
        <v>593</v>
      </c>
      <c r="B857" s="92" t="s">
        <v>426</v>
      </c>
      <c r="C857" s="43"/>
      <c r="D857" s="68">
        <v>1</v>
      </c>
      <c r="E857" s="41">
        <v>0.35</v>
      </c>
      <c r="F857" s="94">
        <f t="shared" si="332"/>
        <v>0.42</v>
      </c>
      <c r="G857" s="102">
        <f t="shared" si="333"/>
        <v>0.42</v>
      </c>
      <c r="H857" s="41">
        <f t="shared" si="334"/>
        <v>0.35</v>
      </c>
      <c r="I857" s="2"/>
      <c r="J857" s="2"/>
      <c r="K857" s="2"/>
      <c r="L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43" t="s">
        <v>594</v>
      </c>
      <c r="B858" s="92" t="s">
        <v>571</v>
      </c>
      <c r="C858" s="43"/>
      <c r="D858" s="68">
        <v>0.1</v>
      </c>
      <c r="E858" s="41">
        <v>4.4000000000000004</v>
      </c>
      <c r="F858" s="94">
        <f t="shared" si="332"/>
        <v>5.28</v>
      </c>
      <c r="G858" s="102">
        <f t="shared" si="333"/>
        <v>0.52800000000000002</v>
      </c>
      <c r="H858" s="41">
        <f t="shared" si="334"/>
        <v>0.44000000000000006</v>
      </c>
      <c r="I858" s="2"/>
      <c r="J858" s="2"/>
      <c r="K858" s="2"/>
      <c r="L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43" t="s">
        <v>595</v>
      </c>
      <c r="B859" s="92" t="s">
        <v>571</v>
      </c>
      <c r="C859" s="43"/>
      <c r="D859" s="68">
        <v>0.1</v>
      </c>
      <c r="E859" s="41">
        <v>1</v>
      </c>
      <c r="F859" s="94">
        <f t="shared" si="332"/>
        <v>1.2</v>
      </c>
      <c r="G859" s="102">
        <f t="shared" si="333"/>
        <v>0.12</v>
      </c>
      <c r="H859" s="41">
        <f t="shared" si="334"/>
        <v>0.1</v>
      </c>
      <c r="I859" s="2"/>
      <c r="J859" s="2"/>
      <c r="K859" s="2"/>
      <c r="L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43" t="s">
        <v>596</v>
      </c>
      <c r="B860" s="92" t="s">
        <v>571</v>
      </c>
      <c r="C860" s="43"/>
      <c r="D860" s="68">
        <v>0.1</v>
      </c>
      <c r="E860" s="41">
        <v>1.1000000000000001</v>
      </c>
      <c r="F860" s="94">
        <f t="shared" si="332"/>
        <v>1.32</v>
      </c>
      <c r="G860" s="102">
        <f t="shared" si="333"/>
        <v>0.13200000000000001</v>
      </c>
      <c r="H860" s="41">
        <f t="shared" si="334"/>
        <v>0.11000000000000001</v>
      </c>
      <c r="I860" s="2"/>
      <c r="J860" s="2"/>
      <c r="K860" s="2"/>
      <c r="L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43" t="s">
        <v>151</v>
      </c>
      <c r="B861" s="92" t="s">
        <v>571</v>
      </c>
      <c r="C861" s="43"/>
      <c r="D861" s="68">
        <v>0.05</v>
      </c>
      <c r="E861" s="41">
        <v>10</v>
      </c>
      <c r="F861" s="94">
        <f t="shared" si="332"/>
        <v>12</v>
      </c>
      <c r="G861" s="102">
        <f t="shared" si="333"/>
        <v>0.60000000000000009</v>
      </c>
      <c r="H861" s="41">
        <f t="shared" si="334"/>
        <v>0.5</v>
      </c>
      <c r="I861" s="2"/>
      <c r="J861" s="2"/>
      <c r="K861" s="2"/>
      <c r="L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43" t="s">
        <v>466</v>
      </c>
      <c r="B862" s="92" t="s">
        <v>116</v>
      </c>
      <c r="C862" s="43"/>
      <c r="D862" s="68">
        <v>0.05</v>
      </c>
      <c r="E862" s="41">
        <v>43</v>
      </c>
      <c r="F862" s="94">
        <f t="shared" si="332"/>
        <v>51.6</v>
      </c>
      <c r="G862" s="102">
        <f t="shared" si="333"/>
        <v>2.58</v>
      </c>
      <c r="H862" s="41">
        <f t="shared" si="334"/>
        <v>2.15</v>
      </c>
      <c r="I862" s="2"/>
      <c r="J862" s="2"/>
      <c r="K862" s="2"/>
      <c r="L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42" t="s">
        <v>96</v>
      </c>
      <c r="B863" s="92"/>
      <c r="C863" s="43"/>
      <c r="D863" s="68"/>
      <c r="E863" s="41"/>
      <c r="F863" s="94"/>
      <c r="G863" s="99">
        <f>G854+G855+G856+G857+G859+G860+G861+G862</f>
        <v>28.512</v>
      </c>
      <c r="H863" s="145">
        <f>SUM(H854:H862)</f>
        <v>42.309999999999995</v>
      </c>
      <c r="I863" s="2"/>
      <c r="J863" s="2"/>
      <c r="K863" s="2"/>
      <c r="L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42"/>
      <c r="B864" s="92"/>
      <c r="C864" s="43"/>
      <c r="D864" s="68"/>
      <c r="E864" s="41"/>
      <c r="F864" s="94"/>
      <c r="G864" s="102"/>
      <c r="H864" s="145"/>
      <c r="I864" s="2"/>
      <c r="J864" s="2"/>
      <c r="K864" s="2"/>
      <c r="L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42" t="s">
        <v>597</v>
      </c>
      <c r="B865" s="92"/>
      <c r="C865" s="43"/>
      <c r="D865" s="68"/>
      <c r="E865" s="41"/>
      <c r="F865" s="94"/>
      <c r="G865" s="102"/>
      <c r="H865" s="145"/>
      <c r="I865" s="2"/>
      <c r="J865" s="2"/>
      <c r="K865" s="2"/>
      <c r="L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43" t="s">
        <v>151</v>
      </c>
      <c r="B866" s="92" t="s">
        <v>571</v>
      </c>
      <c r="C866" s="43"/>
      <c r="D866" s="68">
        <v>0.05</v>
      </c>
      <c r="E866" s="41">
        <v>10</v>
      </c>
      <c r="F866" s="94">
        <f t="shared" ref="F866:F867" si="335">E866*1.2</f>
        <v>12</v>
      </c>
      <c r="G866" s="102">
        <f t="shared" ref="G866:G867" si="336">D866*F866</f>
        <v>0.60000000000000009</v>
      </c>
      <c r="H866" s="41">
        <f t="shared" ref="H866:H867" si="337">D866*E866</f>
        <v>0.5</v>
      </c>
      <c r="I866" s="2"/>
      <c r="J866" s="2"/>
      <c r="K866" s="2"/>
      <c r="L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43" t="s">
        <v>598</v>
      </c>
      <c r="B867" s="92" t="s">
        <v>146</v>
      </c>
      <c r="C867" s="43"/>
      <c r="D867" s="68">
        <v>0.05</v>
      </c>
      <c r="E867" s="41">
        <v>43</v>
      </c>
      <c r="F867" s="94">
        <f t="shared" si="335"/>
        <v>51.6</v>
      </c>
      <c r="G867" s="102">
        <f t="shared" si="336"/>
        <v>2.58</v>
      </c>
      <c r="H867" s="41">
        <f t="shared" si="337"/>
        <v>2.15</v>
      </c>
      <c r="I867" s="2"/>
      <c r="J867" s="2"/>
      <c r="K867" s="2"/>
      <c r="L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42" t="s">
        <v>96</v>
      </c>
      <c r="B868" s="92"/>
      <c r="C868" s="43"/>
      <c r="D868" s="68"/>
      <c r="E868" s="41"/>
      <c r="F868" s="94"/>
      <c r="G868" s="99">
        <f>G866+G867</f>
        <v>3.18</v>
      </c>
      <c r="H868" s="145">
        <f>SUM(H866:H867)</f>
        <v>2.65</v>
      </c>
      <c r="I868" s="2"/>
      <c r="J868" s="2"/>
      <c r="K868" s="2"/>
      <c r="L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43"/>
      <c r="B869" s="92"/>
      <c r="C869" s="43"/>
      <c r="D869" s="68"/>
      <c r="E869" s="41"/>
      <c r="F869" s="94"/>
      <c r="G869" s="102"/>
      <c r="H869" s="145"/>
      <c r="I869" s="2"/>
      <c r="J869" s="2"/>
      <c r="K869" s="2"/>
      <c r="L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42" t="s">
        <v>599</v>
      </c>
      <c r="B870" s="92"/>
      <c r="C870" s="43"/>
      <c r="D870" s="68"/>
      <c r="E870" s="41"/>
      <c r="F870" s="94"/>
      <c r="G870" s="102"/>
      <c r="H870" s="145"/>
      <c r="I870" s="2"/>
      <c r="J870" s="2"/>
      <c r="K870" s="2"/>
      <c r="L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43" t="s">
        <v>151</v>
      </c>
      <c r="B871" s="92" t="s">
        <v>571</v>
      </c>
      <c r="C871" s="43"/>
      <c r="D871" s="68">
        <v>0.05</v>
      </c>
      <c r="E871" s="41">
        <v>10</v>
      </c>
      <c r="F871" s="94">
        <f>E871*1.2</f>
        <v>12</v>
      </c>
      <c r="G871" s="102">
        <f>D871*F871</f>
        <v>0.60000000000000009</v>
      </c>
      <c r="H871" s="41">
        <f>D871*E871</f>
        <v>0.5</v>
      </c>
      <c r="I871" s="2"/>
      <c r="J871" s="2"/>
      <c r="K871" s="2"/>
      <c r="L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42" t="s">
        <v>96</v>
      </c>
      <c r="B872" s="92"/>
      <c r="C872" s="43"/>
      <c r="D872" s="68"/>
      <c r="E872" s="41"/>
      <c r="F872" s="94"/>
      <c r="G872" s="99">
        <f>G871</f>
        <v>0.60000000000000009</v>
      </c>
      <c r="H872" s="145">
        <f>SUM(H871)</f>
        <v>0.5</v>
      </c>
      <c r="I872" s="2"/>
      <c r="J872" s="2"/>
      <c r="K872" s="2"/>
      <c r="L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42"/>
      <c r="B873" s="92"/>
      <c r="C873" s="43"/>
      <c r="D873" s="68"/>
      <c r="E873" s="41"/>
      <c r="F873" s="94"/>
      <c r="G873" s="102"/>
      <c r="H873" s="145"/>
      <c r="I873" s="2"/>
      <c r="J873" s="2"/>
      <c r="K873" s="2"/>
      <c r="L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43"/>
      <c r="B874" s="92"/>
      <c r="C874" s="43"/>
      <c r="D874" s="68"/>
      <c r="E874" s="41"/>
      <c r="F874" s="94"/>
      <c r="G874" s="102"/>
      <c r="H874" s="145"/>
      <c r="I874" s="2"/>
      <c r="J874" s="2"/>
      <c r="K874" s="2"/>
      <c r="L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42" t="s">
        <v>600</v>
      </c>
      <c r="B875" s="92"/>
      <c r="C875" s="43"/>
      <c r="D875" s="68"/>
      <c r="E875" s="41"/>
      <c r="F875" s="94"/>
      <c r="G875" s="102"/>
      <c r="H875" s="145"/>
      <c r="I875" s="2"/>
      <c r="J875" s="2"/>
      <c r="K875" s="2"/>
      <c r="L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43" t="s">
        <v>151</v>
      </c>
      <c r="B876" s="92" t="s">
        <v>116</v>
      </c>
      <c r="C876" s="43"/>
      <c r="D876" s="68">
        <v>0.05</v>
      </c>
      <c r="E876" s="41">
        <v>10</v>
      </c>
      <c r="F876" s="94">
        <f t="shared" ref="F876:F877" si="338">E876*1.2</f>
        <v>12</v>
      </c>
      <c r="G876" s="102">
        <f t="shared" ref="G876:G877" si="339">D876*F876</f>
        <v>0.60000000000000009</v>
      </c>
      <c r="H876" s="41">
        <f t="shared" ref="H876:H877" si="340">D876*E876</f>
        <v>0.5</v>
      </c>
      <c r="I876" s="2"/>
      <c r="J876" s="2"/>
      <c r="K876" s="2"/>
      <c r="L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43" t="s">
        <v>466</v>
      </c>
      <c r="B877" s="92" t="s">
        <v>116</v>
      </c>
      <c r="C877" s="43"/>
      <c r="D877" s="68">
        <v>0.05</v>
      </c>
      <c r="E877" s="41">
        <v>43</v>
      </c>
      <c r="F877" s="94">
        <f t="shared" si="338"/>
        <v>51.6</v>
      </c>
      <c r="G877" s="102">
        <f t="shared" si="339"/>
        <v>2.58</v>
      </c>
      <c r="H877" s="41">
        <f t="shared" si="340"/>
        <v>2.15</v>
      </c>
      <c r="I877" s="2"/>
      <c r="J877" s="2"/>
      <c r="K877" s="2"/>
      <c r="L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42" t="s">
        <v>96</v>
      </c>
      <c r="B878" s="92"/>
      <c r="C878" s="43"/>
      <c r="D878" s="68"/>
      <c r="E878" s="41"/>
      <c r="F878" s="94"/>
      <c r="G878" s="99">
        <f>G876+G877</f>
        <v>3.18</v>
      </c>
      <c r="H878" s="145">
        <f>SUM(H876:H877)</f>
        <v>2.65</v>
      </c>
      <c r="I878" s="2"/>
      <c r="J878" s="2"/>
      <c r="K878" s="2"/>
      <c r="L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43"/>
      <c r="B879" s="92"/>
      <c r="C879" s="43"/>
      <c r="D879" s="68"/>
      <c r="E879" s="41"/>
      <c r="F879" s="94"/>
      <c r="G879" s="102"/>
      <c r="H879" s="145"/>
      <c r="I879" s="2"/>
      <c r="J879" s="2"/>
      <c r="K879" s="2"/>
      <c r="L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42" t="s">
        <v>601</v>
      </c>
      <c r="B880" s="92"/>
      <c r="C880" s="43"/>
      <c r="D880" s="68"/>
      <c r="E880" s="41"/>
      <c r="F880" s="94"/>
      <c r="G880" s="102"/>
      <c r="H880" s="145"/>
      <c r="I880" s="2"/>
      <c r="J880" s="2"/>
      <c r="K880" s="2"/>
      <c r="L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43" t="s">
        <v>151</v>
      </c>
      <c r="B881" s="92" t="s">
        <v>116</v>
      </c>
      <c r="C881" s="43"/>
      <c r="D881" s="68">
        <v>0.05</v>
      </c>
      <c r="E881" s="41">
        <v>10</v>
      </c>
      <c r="F881" s="94">
        <f t="shared" ref="F881:F882" si="341">E881*1.2</f>
        <v>12</v>
      </c>
      <c r="G881" s="102">
        <f t="shared" ref="G881:G882" si="342">D881*F881</f>
        <v>0.60000000000000009</v>
      </c>
      <c r="H881" s="41">
        <f t="shared" ref="H881:H882" si="343">D881*E881</f>
        <v>0.5</v>
      </c>
      <c r="I881" s="2"/>
      <c r="J881" s="2"/>
      <c r="K881" s="2"/>
      <c r="L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43" t="s">
        <v>602</v>
      </c>
      <c r="B882" s="92" t="s">
        <v>116</v>
      </c>
      <c r="C882" s="43"/>
      <c r="D882" s="68">
        <v>0.05</v>
      </c>
      <c r="E882" s="41">
        <v>43</v>
      </c>
      <c r="F882" s="94">
        <f t="shared" si="341"/>
        <v>51.6</v>
      </c>
      <c r="G882" s="102">
        <f t="shared" si="342"/>
        <v>2.58</v>
      </c>
      <c r="H882" s="41">
        <f t="shared" si="343"/>
        <v>2.15</v>
      </c>
      <c r="I882" s="2"/>
      <c r="J882" s="2"/>
      <c r="K882" s="2"/>
      <c r="L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42" t="s">
        <v>96</v>
      </c>
      <c r="B883" s="92"/>
      <c r="C883" s="43"/>
      <c r="D883" s="68"/>
      <c r="E883" s="41"/>
      <c r="F883" s="94"/>
      <c r="G883" s="99">
        <f>G881+G882</f>
        <v>3.18</v>
      </c>
      <c r="H883" s="145">
        <f>SUM(H881:H882)</f>
        <v>2.65</v>
      </c>
      <c r="I883" s="2"/>
      <c r="J883" s="2"/>
      <c r="K883" s="2"/>
      <c r="L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43"/>
      <c r="B884" s="92"/>
      <c r="C884" s="43"/>
      <c r="D884" s="68"/>
      <c r="E884" s="41"/>
      <c r="F884" s="94"/>
      <c r="G884" s="102"/>
      <c r="H884" s="145"/>
      <c r="I884" s="2"/>
      <c r="J884" s="2"/>
      <c r="K884" s="2"/>
      <c r="L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42" t="s">
        <v>603</v>
      </c>
      <c r="B885" s="92"/>
      <c r="C885" s="43"/>
      <c r="D885" s="68"/>
      <c r="E885" s="41"/>
      <c r="F885" s="94"/>
      <c r="G885" s="102"/>
      <c r="H885" s="145"/>
      <c r="I885" s="2"/>
      <c r="J885" s="2"/>
      <c r="K885" s="2"/>
      <c r="L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43" t="s">
        <v>484</v>
      </c>
      <c r="B886" s="92" t="s">
        <v>453</v>
      </c>
      <c r="C886" s="43"/>
      <c r="D886" s="68">
        <v>0.3</v>
      </c>
      <c r="E886" s="41">
        <v>11</v>
      </c>
      <c r="F886" s="94">
        <f t="shared" ref="F886:F888" si="344">E886*1.2</f>
        <v>13.2</v>
      </c>
      <c r="G886" s="102">
        <f t="shared" ref="G886:G888" si="345">D886*F886</f>
        <v>3.9599999999999995</v>
      </c>
      <c r="H886" s="41">
        <f t="shared" ref="H886:H888" si="346">D886*E886</f>
        <v>3.3</v>
      </c>
      <c r="I886" s="2"/>
      <c r="J886" s="2"/>
      <c r="K886" s="2"/>
      <c r="L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43" t="s">
        <v>604</v>
      </c>
      <c r="B887" s="92" t="s">
        <v>571</v>
      </c>
      <c r="C887" s="43"/>
      <c r="D887" s="68">
        <v>0.5</v>
      </c>
      <c r="E887" s="41">
        <v>5.24</v>
      </c>
      <c r="F887" s="94">
        <f t="shared" si="344"/>
        <v>6.2880000000000003</v>
      </c>
      <c r="G887" s="102">
        <f t="shared" si="345"/>
        <v>3.1440000000000001</v>
      </c>
      <c r="H887" s="41">
        <f t="shared" si="346"/>
        <v>2.62</v>
      </c>
      <c r="I887" s="2"/>
      <c r="J887" s="2"/>
      <c r="K887" s="2"/>
      <c r="L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43" t="s">
        <v>605</v>
      </c>
      <c r="B888" s="92" t="s">
        <v>571</v>
      </c>
      <c r="C888" s="43"/>
      <c r="D888" s="68">
        <v>0.5</v>
      </c>
      <c r="E888" s="41">
        <v>8</v>
      </c>
      <c r="F888" s="94">
        <f t="shared" si="344"/>
        <v>9.6</v>
      </c>
      <c r="G888" s="102">
        <f t="shared" si="345"/>
        <v>4.8</v>
      </c>
      <c r="H888" s="41">
        <f t="shared" si="346"/>
        <v>4</v>
      </c>
      <c r="I888" s="2"/>
      <c r="J888" s="2"/>
      <c r="K888" s="2"/>
      <c r="L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42" t="s">
        <v>96</v>
      </c>
      <c r="B889" s="92"/>
      <c r="C889" s="43"/>
      <c r="D889" s="68"/>
      <c r="E889" s="41"/>
      <c r="F889" s="94"/>
      <c r="G889" s="99">
        <f>G886+G887+G888</f>
        <v>11.904</v>
      </c>
      <c r="H889" s="145">
        <f>SUM(H886:H888)</f>
        <v>9.92</v>
      </c>
      <c r="I889" s="2"/>
      <c r="J889" s="2"/>
      <c r="K889" s="2"/>
      <c r="L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43"/>
      <c r="B890" s="92"/>
      <c r="C890" s="43"/>
      <c r="D890" s="68"/>
      <c r="E890" s="41"/>
      <c r="F890" s="94"/>
      <c r="G890" s="102"/>
      <c r="H890" s="145"/>
      <c r="I890" s="2"/>
      <c r="J890" s="2"/>
      <c r="K890" s="2"/>
      <c r="L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42" t="s">
        <v>606</v>
      </c>
      <c r="B891" s="92"/>
      <c r="C891" s="43"/>
      <c r="D891" s="68"/>
      <c r="E891" s="41"/>
      <c r="F891" s="94"/>
      <c r="G891" s="102"/>
      <c r="H891" s="145"/>
      <c r="I891" s="2"/>
      <c r="J891" s="2"/>
      <c r="K891" s="2"/>
      <c r="L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43" t="s">
        <v>151</v>
      </c>
      <c r="B892" s="92" t="s">
        <v>571</v>
      </c>
      <c r="C892" s="43"/>
      <c r="D892" s="68">
        <v>0.05</v>
      </c>
      <c r="E892" s="41">
        <v>10</v>
      </c>
      <c r="F892" s="94">
        <f t="shared" ref="F892:F893" si="347">E892*1.2</f>
        <v>12</v>
      </c>
      <c r="G892" s="102">
        <f t="shared" ref="G892:G893" si="348">D892*F892</f>
        <v>0.60000000000000009</v>
      </c>
      <c r="H892" s="41">
        <f t="shared" ref="H892:H893" si="349">D892*E892</f>
        <v>0.5</v>
      </c>
      <c r="I892" s="2"/>
      <c r="J892" s="2"/>
      <c r="K892" s="2"/>
      <c r="L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43" t="s">
        <v>466</v>
      </c>
      <c r="B893" s="92" t="s">
        <v>146</v>
      </c>
      <c r="C893" s="43"/>
      <c r="D893" s="68">
        <v>0.05</v>
      </c>
      <c r="E893" s="41">
        <v>43</v>
      </c>
      <c r="F893" s="94">
        <f t="shared" si="347"/>
        <v>51.6</v>
      </c>
      <c r="G893" s="102">
        <f t="shared" si="348"/>
        <v>2.58</v>
      </c>
      <c r="H893" s="41">
        <f t="shared" si="349"/>
        <v>2.15</v>
      </c>
      <c r="I893" s="2"/>
      <c r="J893" s="2"/>
      <c r="K893" s="2"/>
      <c r="L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42" t="s">
        <v>96</v>
      </c>
      <c r="B894" s="92"/>
      <c r="C894" s="43"/>
      <c r="D894" s="68"/>
      <c r="E894" s="41"/>
      <c r="F894" s="94"/>
      <c r="G894" s="99">
        <f>G892+G893</f>
        <v>3.18</v>
      </c>
      <c r="H894" s="145">
        <f>SUM(H892:H893)</f>
        <v>2.65</v>
      </c>
      <c r="I894" s="2"/>
      <c r="J894" s="2"/>
      <c r="K894" s="2"/>
      <c r="L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43"/>
      <c r="B895" s="92"/>
      <c r="C895" s="43"/>
      <c r="D895" s="68"/>
      <c r="E895" s="41"/>
      <c r="F895" s="94"/>
      <c r="G895" s="102"/>
      <c r="H895" s="145"/>
      <c r="I895" s="2"/>
      <c r="J895" s="2"/>
      <c r="K895" s="2"/>
      <c r="L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42" t="s">
        <v>607</v>
      </c>
      <c r="B896" s="92"/>
      <c r="C896" s="43"/>
      <c r="D896" s="68"/>
      <c r="E896" s="41"/>
      <c r="F896" s="94"/>
      <c r="G896" s="102"/>
      <c r="H896" s="145"/>
      <c r="I896" s="2"/>
      <c r="J896" s="2"/>
      <c r="K896" s="2"/>
      <c r="L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43" t="s">
        <v>151</v>
      </c>
      <c r="B897" s="92" t="s">
        <v>571</v>
      </c>
      <c r="C897" s="43"/>
      <c r="D897" s="68">
        <v>0.05</v>
      </c>
      <c r="E897" s="41">
        <v>10</v>
      </c>
      <c r="F897" s="94">
        <f t="shared" ref="F897:F898" si="350">E897*1.2</f>
        <v>12</v>
      </c>
      <c r="G897" s="102">
        <f t="shared" ref="G897:G898" si="351">D897*F897</f>
        <v>0.60000000000000009</v>
      </c>
      <c r="H897" s="41">
        <f t="shared" ref="H897:H898" si="352">D897*E897</f>
        <v>0.5</v>
      </c>
      <c r="I897" s="2"/>
      <c r="J897" s="2"/>
      <c r="K897" s="2"/>
      <c r="L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43" t="s">
        <v>466</v>
      </c>
      <c r="B898" s="92" t="s">
        <v>146</v>
      </c>
      <c r="C898" s="43"/>
      <c r="D898" s="68">
        <v>0.05</v>
      </c>
      <c r="E898" s="41">
        <v>43</v>
      </c>
      <c r="F898" s="94">
        <f t="shared" si="350"/>
        <v>51.6</v>
      </c>
      <c r="G898" s="102">
        <f t="shared" si="351"/>
        <v>2.58</v>
      </c>
      <c r="H898" s="41">
        <f t="shared" si="352"/>
        <v>2.15</v>
      </c>
      <c r="I898" s="2"/>
      <c r="J898" s="2"/>
      <c r="K898" s="2"/>
      <c r="L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42" t="s">
        <v>96</v>
      </c>
      <c r="B899" s="92"/>
      <c r="C899" s="43"/>
      <c r="D899" s="68"/>
      <c r="E899" s="41"/>
      <c r="F899" s="94"/>
      <c r="G899" s="99">
        <f>G897+G898</f>
        <v>3.18</v>
      </c>
      <c r="H899" s="145">
        <f>SUM(H897:H898)</f>
        <v>2.65</v>
      </c>
      <c r="I899" s="2"/>
      <c r="J899" s="2"/>
      <c r="K899" s="2"/>
      <c r="L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43"/>
      <c r="B900" s="92"/>
      <c r="C900" s="43"/>
      <c r="D900" s="68"/>
      <c r="E900" s="41"/>
      <c r="F900" s="94"/>
      <c r="G900" s="102"/>
      <c r="H900" s="145"/>
      <c r="I900" s="2"/>
      <c r="J900" s="2"/>
      <c r="K900" s="2"/>
      <c r="L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42" t="s">
        <v>608</v>
      </c>
      <c r="B901" s="92"/>
      <c r="C901" s="43"/>
      <c r="D901" s="68"/>
      <c r="E901" s="41"/>
      <c r="F901" s="94"/>
      <c r="G901" s="102"/>
      <c r="H901" s="145"/>
      <c r="I901" s="2"/>
      <c r="J901" s="2"/>
      <c r="K901" s="2"/>
      <c r="L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43" t="s">
        <v>151</v>
      </c>
      <c r="B902" s="92" t="s">
        <v>571</v>
      </c>
      <c r="C902" s="43"/>
      <c r="D902" s="68">
        <v>0.05</v>
      </c>
      <c r="E902" s="41">
        <v>10</v>
      </c>
      <c r="F902" s="94">
        <f t="shared" ref="F902:F903" si="353">E902*1.2</f>
        <v>12</v>
      </c>
      <c r="G902" s="102">
        <f t="shared" ref="G902:G903" si="354">D902*F902</f>
        <v>0.60000000000000009</v>
      </c>
      <c r="H902" s="41">
        <f t="shared" ref="H902:H903" si="355">D902*E902</f>
        <v>0.5</v>
      </c>
      <c r="I902" s="2"/>
      <c r="J902" s="2"/>
      <c r="K902" s="2"/>
      <c r="L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43" t="s">
        <v>602</v>
      </c>
      <c r="B903" s="92" t="s">
        <v>146</v>
      </c>
      <c r="C903" s="43"/>
      <c r="D903" s="68">
        <v>0.05</v>
      </c>
      <c r="E903" s="41">
        <v>43</v>
      </c>
      <c r="F903" s="94">
        <f t="shared" si="353"/>
        <v>51.6</v>
      </c>
      <c r="G903" s="102">
        <f t="shared" si="354"/>
        <v>2.58</v>
      </c>
      <c r="H903" s="41">
        <f t="shared" si="355"/>
        <v>2.15</v>
      </c>
      <c r="I903" s="2"/>
      <c r="J903" s="2"/>
      <c r="K903" s="2"/>
      <c r="L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42" t="s">
        <v>96</v>
      </c>
      <c r="B904" s="92"/>
      <c r="C904" s="43"/>
      <c r="D904" s="68"/>
      <c r="E904" s="41"/>
      <c r="F904" s="94"/>
      <c r="G904" s="99">
        <f>G902+G903</f>
        <v>3.18</v>
      </c>
      <c r="H904" s="145">
        <f>SUM(H902:H903)</f>
        <v>2.65</v>
      </c>
      <c r="I904" s="2"/>
      <c r="J904" s="2"/>
      <c r="K904" s="2"/>
      <c r="L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43"/>
      <c r="B905" s="92"/>
      <c r="C905" s="43"/>
      <c r="D905" s="68"/>
      <c r="E905" s="41"/>
      <c r="F905" s="94"/>
      <c r="G905" s="102"/>
      <c r="H905" s="145"/>
      <c r="I905" s="2"/>
      <c r="J905" s="2"/>
      <c r="K905" s="2"/>
      <c r="L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42" t="s">
        <v>609</v>
      </c>
      <c r="B906" s="92"/>
      <c r="C906" s="43"/>
      <c r="D906" s="68"/>
      <c r="E906" s="41"/>
      <c r="F906" s="94"/>
      <c r="G906" s="102"/>
      <c r="H906" s="145"/>
      <c r="I906" s="2"/>
      <c r="J906" s="2"/>
      <c r="K906" s="2"/>
      <c r="L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43" t="s">
        <v>151</v>
      </c>
      <c r="B907" s="92" t="s">
        <v>571</v>
      </c>
      <c r="C907" s="43"/>
      <c r="D907" s="68">
        <v>0.05</v>
      </c>
      <c r="E907" s="41">
        <v>10</v>
      </c>
      <c r="F907" s="94">
        <f t="shared" ref="F907:F909" si="356">E907*1.2</f>
        <v>12</v>
      </c>
      <c r="G907" s="102">
        <f t="shared" ref="G907:G909" si="357">D907*F907</f>
        <v>0.60000000000000009</v>
      </c>
      <c r="H907" s="41">
        <f t="shared" ref="H907:H909" si="358">D907*E907</f>
        <v>0.5</v>
      </c>
      <c r="I907" s="2"/>
      <c r="J907" s="2"/>
      <c r="K907" s="2"/>
      <c r="L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43" t="s">
        <v>466</v>
      </c>
      <c r="B908" s="92" t="s">
        <v>146</v>
      </c>
      <c r="C908" s="43"/>
      <c r="D908" s="68">
        <v>0.05</v>
      </c>
      <c r="E908" s="41">
        <v>43</v>
      </c>
      <c r="F908" s="94">
        <f t="shared" si="356"/>
        <v>51.6</v>
      </c>
      <c r="G908" s="102">
        <f t="shared" si="357"/>
        <v>2.58</v>
      </c>
      <c r="H908" s="41">
        <f t="shared" si="358"/>
        <v>2.15</v>
      </c>
      <c r="I908" s="2"/>
      <c r="J908" s="2"/>
      <c r="K908" s="2"/>
      <c r="L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43" t="s">
        <v>610</v>
      </c>
      <c r="B909" s="92" t="s">
        <v>426</v>
      </c>
      <c r="C909" s="43"/>
      <c r="D909" s="68">
        <v>1</v>
      </c>
      <c r="E909" s="41">
        <v>1.7</v>
      </c>
      <c r="F909" s="94">
        <f t="shared" si="356"/>
        <v>2.04</v>
      </c>
      <c r="G909" s="102">
        <f t="shared" si="357"/>
        <v>2.04</v>
      </c>
      <c r="H909" s="41">
        <f t="shared" si="358"/>
        <v>1.7</v>
      </c>
      <c r="I909" s="2"/>
      <c r="J909" s="2"/>
      <c r="K909" s="2"/>
      <c r="L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42" t="s">
        <v>96</v>
      </c>
      <c r="B910" s="92"/>
      <c r="C910" s="43"/>
      <c r="D910" s="68"/>
      <c r="E910" s="41"/>
      <c r="F910" s="94"/>
      <c r="G910" s="99">
        <f>G907+G908+G909</f>
        <v>5.2200000000000006</v>
      </c>
      <c r="H910" s="145">
        <f>SUM(H907:H909)</f>
        <v>4.3499999999999996</v>
      </c>
      <c r="I910" s="2"/>
      <c r="J910" s="2"/>
      <c r="K910" s="2"/>
      <c r="L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43"/>
      <c r="B911" s="92"/>
      <c r="C911" s="43"/>
      <c r="D911" s="68"/>
      <c r="E911" s="41"/>
      <c r="F911" s="94"/>
      <c r="G911" s="102"/>
      <c r="H911" s="145"/>
      <c r="I911" s="2"/>
      <c r="J911" s="2"/>
      <c r="K911" s="2"/>
      <c r="L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42" t="s">
        <v>611</v>
      </c>
      <c r="B912" s="92"/>
      <c r="C912" s="43"/>
      <c r="D912" s="68"/>
      <c r="E912" s="41"/>
      <c r="F912" s="94"/>
      <c r="G912" s="102"/>
      <c r="H912" s="145"/>
      <c r="I912" s="2"/>
      <c r="J912" s="2"/>
      <c r="K912" s="2"/>
      <c r="L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43" t="s">
        <v>400</v>
      </c>
      <c r="B913" s="92" t="s">
        <v>116</v>
      </c>
      <c r="C913" s="43"/>
      <c r="D913" s="68">
        <v>0.05</v>
      </c>
      <c r="E913" s="41">
        <v>10</v>
      </c>
      <c r="F913" s="94">
        <f t="shared" ref="F913:F919" si="359">E913*1.2</f>
        <v>12</v>
      </c>
      <c r="G913" s="102">
        <f t="shared" ref="G913:G919" si="360">D913*F913</f>
        <v>0.60000000000000009</v>
      </c>
      <c r="H913" s="41">
        <f t="shared" ref="H913:H919" si="361">D913*E913</f>
        <v>0.5</v>
      </c>
      <c r="I913" s="2"/>
      <c r="J913" s="2"/>
      <c r="K913" s="2"/>
      <c r="L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43" t="s">
        <v>115</v>
      </c>
      <c r="B914" s="92" t="s">
        <v>116</v>
      </c>
      <c r="C914" s="43"/>
      <c r="D914" s="68">
        <v>5</v>
      </c>
      <c r="E914" s="41">
        <v>23</v>
      </c>
      <c r="F914" s="94">
        <f t="shared" si="359"/>
        <v>27.599999999999998</v>
      </c>
      <c r="G914" s="102">
        <f t="shared" si="360"/>
        <v>138</v>
      </c>
      <c r="H914" s="41">
        <f t="shared" si="361"/>
        <v>115</v>
      </c>
      <c r="I914" s="2"/>
      <c r="J914" s="2"/>
      <c r="K914" s="2"/>
      <c r="L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43" t="s">
        <v>418</v>
      </c>
      <c r="B915" s="92" t="s">
        <v>89</v>
      </c>
      <c r="C915" s="43"/>
      <c r="D915" s="68">
        <v>3</v>
      </c>
      <c r="E915" s="41">
        <v>6.78</v>
      </c>
      <c r="F915" s="94">
        <f t="shared" si="359"/>
        <v>8.1359999999999992</v>
      </c>
      <c r="G915" s="102">
        <f t="shared" si="360"/>
        <v>24.407999999999998</v>
      </c>
      <c r="H915" s="41">
        <f t="shared" si="361"/>
        <v>20.34</v>
      </c>
      <c r="I915" s="2"/>
      <c r="J915" s="2"/>
      <c r="K915" s="2"/>
      <c r="L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43" t="s">
        <v>612</v>
      </c>
      <c r="B916" s="92" t="s">
        <v>116</v>
      </c>
      <c r="C916" s="43"/>
      <c r="D916" s="68">
        <v>0.1</v>
      </c>
      <c r="E916" s="41">
        <v>34.4</v>
      </c>
      <c r="F916" s="94">
        <f t="shared" si="359"/>
        <v>41.279999999999994</v>
      </c>
      <c r="G916" s="102">
        <f t="shared" si="360"/>
        <v>4.1279999999999992</v>
      </c>
      <c r="H916" s="41">
        <f t="shared" si="361"/>
        <v>3.44</v>
      </c>
      <c r="I916" s="2"/>
      <c r="J916" s="2"/>
      <c r="K916" s="2"/>
      <c r="L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43" t="s">
        <v>613</v>
      </c>
      <c r="B917" s="92" t="s">
        <v>119</v>
      </c>
      <c r="C917" s="43"/>
      <c r="D917" s="68">
        <v>1</v>
      </c>
      <c r="E917" s="41">
        <v>7</v>
      </c>
      <c r="F917" s="94">
        <f t="shared" si="359"/>
        <v>8.4</v>
      </c>
      <c r="G917" s="102">
        <f t="shared" si="360"/>
        <v>8.4</v>
      </c>
      <c r="H917" s="41">
        <f t="shared" si="361"/>
        <v>7</v>
      </c>
      <c r="I917" s="2"/>
      <c r="J917" s="2"/>
      <c r="K917" s="2"/>
      <c r="L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43" t="s">
        <v>614</v>
      </c>
      <c r="B918" s="92" t="s">
        <v>119</v>
      </c>
      <c r="C918" s="43"/>
      <c r="D918" s="68">
        <v>1</v>
      </c>
      <c r="E918" s="41">
        <v>2</v>
      </c>
      <c r="F918" s="94">
        <f t="shared" si="359"/>
        <v>2.4</v>
      </c>
      <c r="G918" s="102">
        <f t="shared" si="360"/>
        <v>2.4</v>
      </c>
      <c r="H918" s="41">
        <f t="shared" si="361"/>
        <v>2</v>
      </c>
      <c r="I918" s="2"/>
      <c r="J918" s="2"/>
      <c r="K918" s="2"/>
      <c r="L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43" t="s">
        <v>615</v>
      </c>
      <c r="B919" s="92" t="s">
        <v>119</v>
      </c>
      <c r="C919" s="43"/>
      <c r="D919" s="68">
        <v>1</v>
      </c>
      <c r="E919" s="41">
        <v>3</v>
      </c>
      <c r="F919" s="94">
        <f t="shared" si="359"/>
        <v>3.5999999999999996</v>
      </c>
      <c r="G919" s="102">
        <f t="shared" si="360"/>
        <v>3.5999999999999996</v>
      </c>
      <c r="H919" s="41">
        <f t="shared" si="361"/>
        <v>3</v>
      </c>
      <c r="I919" s="2"/>
      <c r="J919" s="2"/>
      <c r="K919" s="2"/>
      <c r="L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42" t="s">
        <v>96</v>
      </c>
      <c r="B920" s="92"/>
      <c r="C920" s="43"/>
      <c r="D920" s="68"/>
      <c r="E920" s="41"/>
      <c r="F920" s="94"/>
      <c r="G920" s="99">
        <f>G913+G914+G915+G916+G917+G918+G919</f>
        <v>181.53599999999997</v>
      </c>
      <c r="H920" s="145">
        <f>SUM(H913:H919)</f>
        <v>151.28</v>
      </c>
      <c r="I920" s="2"/>
      <c r="J920" s="2"/>
      <c r="K920" s="2"/>
      <c r="L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42"/>
      <c r="B921" s="92"/>
      <c r="C921" s="43"/>
      <c r="D921" s="68"/>
      <c r="E921" s="41"/>
      <c r="F921" s="94"/>
      <c r="G921" s="102"/>
      <c r="H921" s="145"/>
      <c r="I921" s="2"/>
      <c r="J921" s="2"/>
      <c r="K921" s="2"/>
      <c r="L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42" t="s">
        <v>616</v>
      </c>
      <c r="B922" s="92"/>
      <c r="C922" s="43"/>
      <c r="D922" s="68"/>
      <c r="E922" s="41"/>
      <c r="F922" s="94"/>
      <c r="G922" s="102"/>
      <c r="H922" s="145"/>
      <c r="I922" s="2"/>
      <c r="J922" s="2"/>
      <c r="K922" s="2"/>
      <c r="L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43" t="s">
        <v>617</v>
      </c>
      <c r="B923" s="92"/>
      <c r="C923" s="43"/>
      <c r="D923" s="68">
        <v>2E-3</v>
      </c>
      <c r="E923" s="41">
        <v>30000</v>
      </c>
      <c r="F923" s="94">
        <f>E923*1.2</f>
        <v>36000</v>
      </c>
      <c r="G923" s="102">
        <f>D923*F923</f>
        <v>72</v>
      </c>
      <c r="H923" s="41">
        <f>D923*E923</f>
        <v>60</v>
      </c>
      <c r="I923" s="2"/>
      <c r="J923" s="2"/>
      <c r="K923" s="2"/>
      <c r="L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42" t="s">
        <v>96</v>
      </c>
      <c r="B924" s="92"/>
      <c r="C924" s="43"/>
      <c r="D924" s="68"/>
      <c r="E924" s="41"/>
      <c r="F924" s="94"/>
      <c r="G924" s="99">
        <f t="shared" ref="G924:H924" si="362">G923</f>
        <v>72</v>
      </c>
      <c r="H924" s="145">
        <f t="shared" si="362"/>
        <v>60</v>
      </c>
      <c r="I924" s="2"/>
      <c r="J924" s="2"/>
      <c r="K924" s="2"/>
      <c r="L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40"/>
      <c r="B925" s="92"/>
      <c r="C925" s="43"/>
      <c r="D925" s="68"/>
      <c r="E925" s="41"/>
      <c r="F925" s="94"/>
      <c r="G925" s="102"/>
      <c r="H925" s="146"/>
      <c r="I925" s="2"/>
      <c r="J925" s="2"/>
      <c r="K925" s="2"/>
      <c r="L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39" t="s">
        <v>618</v>
      </c>
      <c r="B926" s="92"/>
      <c r="C926" s="43"/>
      <c r="D926" s="68"/>
      <c r="E926" s="41"/>
      <c r="F926" s="94"/>
      <c r="G926" s="102"/>
      <c r="H926" s="146"/>
      <c r="I926" s="2"/>
      <c r="J926" s="2"/>
      <c r="K926" s="2"/>
      <c r="L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43" t="s">
        <v>325</v>
      </c>
      <c r="B927" s="92" t="s">
        <v>116</v>
      </c>
      <c r="C927" s="43"/>
      <c r="D927" s="68">
        <v>0.02</v>
      </c>
      <c r="E927" s="41">
        <v>10</v>
      </c>
      <c r="F927" s="94">
        <f t="shared" ref="F927:F933" si="363">E927*1.2</f>
        <v>12</v>
      </c>
      <c r="G927" s="102">
        <f t="shared" ref="G927:G933" si="364">D927*F927</f>
        <v>0.24</v>
      </c>
      <c r="H927" s="143">
        <f t="shared" ref="H927:H933" si="365">D927*E927</f>
        <v>0.2</v>
      </c>
      <c r="I927" s="2"/>
      <c r="J927" s="2"/>
      <c r="K927" s="2"/>
      <c r="L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43" t="s">
        <v>491</v>
      </c>
      <c r="B928" s="92" t="s">
        <v>146</v>
      </c>
      <c r="C928" s="43"/>
      <c r="D928" s="68">
        <v>0.5</v>
      </c>
      <c r="E928" s="41">
        <v>23</v>
      </c>
      <c r="F928" s="94">
        <f t="shared" si="363"/>
        <v>27.599999999999998</v>
      </c>
      <c r="G928" s="102">
        <f t="shared" si="364"/>
        <v>13.799999999999999</v>
      </c>
      <c r="H928" s="143">
        <f t="shared" si="365"/>
        <v>11.5</v>
      </c>
      <c r="I928" s="2"/>
      <c r="J928" s="2"/>
      <c r="K928" s="2"/>
      <c r="L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43" t="s">
        <v>484</v>
      </c>
      <c r="B929" s="92" t="s">
        <v>453</v>
      </c>
      <c r="C929" s="43"/>
      <c r="D929" s="68">
        <v>1</v>
      </c>
      <c r="E929" s="41">
        <v>11</v>
      </c>
      <c r="F929" s="94">
        <f t="shared" si="363"/>
        <v>13.2</v>
      </c>
      <c r="G929" s="102">
        <f t="shared" si="364"/>
        <v>13.2</v>
      </c>
      <c r="H929" s="143">
        <f t="shared" si="365"/>
        <v>11</v>
      </c>
      <c r="I929" s="2"/>
      <c r="J929" s="2"/>
      <c r="K929" s="2"/>
      <c r="L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43" t="s">
        <v>418</v>
      </c>
      <c r="B930" s="92" t="s">
        <v>350</v>
      </c>
      <c r="C930" s="43"/>
      <c r="D930" s="68">
        <v>2</v>
      </c>
      <c r="E930" s="41">
        <v>6.78</v>
      </c>
      <c r="F930" s="94">
        <f t="shared" si="363"/>
        <v>8.1359999999999992</v>
      </c>
      <c r="G930" s="102">
        <f t="shared" si="364"/>
        <v>16.271999999999998</v>
      </c>
      <c r="H930" s="143">
        <f t="shared" si="365"/>
        <v>13.56</v>
      </c>
      <c r="I930" s="2"/>
      <c r="J930" s="2"/>
      <c r="K930" s="2"/>
      <c r="L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43" t="s">
        <v>112</v>
      </c>
      <c r="B931" s="92" t="s">
        <v>113</v>
      </c>
      <c r="C931" s="43"/>
      <c r="D931" s="68">
        <v>0.1</v>
      </c>
      <c r="E931" s="41">
        <v>279</v>
      </c>
      <c r="F931" s="94">
        <f t="shared" si="363"/>
        <v>334.8</v>
      </c>
      <c r="G931" s="102">
        <f t="shared" si="364"/>
        <v>33.480000000000004</v>
      </c>
      <c r="H931" s="143">
        <f t="shared" si="365"/>
        <v>27.900000000000002</v>
      </c>
      <c r="I931" s="2"/>
      <c r="J931" s="2"/>
      <c r="K931" s="2"/>
      <c r="L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43" t="s">
        <v>619</v>
      </c>
      <c r="B932" s="92" t="s">
        <v>495</v>
      </c>
      <c r="C932" s="43"/>
      <c r="D932" s="68">
        <v>5.0000000000000001E-3</v>
      </c>
      <c r="E932" s="41">
        <v>441.5</v>
      </c>
      <c r="F932" s="94">
        <f t="shared" si="363"/>
        <v>529.79999999999995</v>
      </c>
      <c r="G932" s="102">
        <f t="shared" si="364"/>
        <v>2.649</v>
      </c>
      <c r="H932" s="143">
        <f t="shared" si="365"/>
        <v>2.2075</v>
      </c>
      <c r="I932" s="2"/>
      <c r="J932" s="2"/>
      <c r="K932" s="2"/>
      <c r="L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43" t="s">
        <v>620</v>
      </c>
      <c r="B933" s="92" t="s">
        <v>495</v>
      </c>
      <c r="C933" s="43"/>
      <c r="D933" s="68">
        <v>0.05</v>
      </c>
      <c r="E933" s="41">
        <v>412</v>
      </c>
      <c r="F933" s="94">
        <f t="shared" si="363"/>
        <v>494.4</v>
      </c>
      <c r="G933" s="102">
        <f t="shared" si="364"/>
        <v>24.72</v>
      </c>
      <c r="H933" s="143">
        <f t="shared" si="365"/>
        <v>20.6</v>
      </c>
      <c r="I933" s="2"/>
      <c r="J933" s="2"/>
      <c r="K933" s="2"/>
      <c r="L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42" t="s">
        <v>96</v>
      </c>
      <c r="B934" s="92"/>
      <c r="C934" s="43"/>
      <c r="D934" s="68"/>
      <c r="E934" s="41"/>
      <c r="F934" s="94"/>
      <c r="G934" s="99">
        <f>G927+G928+G929+G930+G931+G932+G933</f>
        <v>104.361</v>
      </c>
      <c r="H934" s="145">
        <f>SUM(H927:H933)</f>
        <v>86.967500000000001</v>
      </c>
      <c r="I934" s="2"/>
      <c r="J934" s="2"/>
      <c r="K934" s="2"/>
      <c r="L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42"/>
      <c r="B935" s="92"/>
      <c r="C935" s="43"/>
      <c r="D935" s="68"/>
      <c r="E935" s="41"/>
      <c r="F935" s="94"/>
      <c r="G935" s="102"/>
      <c r="H935" s="145"/>
      <c r="I935" s="2"/>
      <c r="J935" s="2"/>
      <c r="K935" s="2"/>
      <c r="L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42" t="s">
        <v>621</v>
      </c>
      <c r="B936" s="92"/>
      <c r="C936" s="43"/>
      <c r="D936" s="68"/>
      <c r="E936" s="41"/>
      <c r="F936" s="94"/>
      <c r="G936" s="102"/>
      <c r="H936" s="145"/>
      <c r="I936" s="2"/>
      <c r="J936" s="2"/>
      <c r="K936" s="2"/>
      <c r="L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43" t="s">
        <v>151</v>
      </c>
      <c r="B937" s="92" t="s">
        <v>116</v>
      </c>
      <c r="C937" s="93"/>
      <c r="D937" s="68">
        <v>0.02</v>
      </c>
      <c r="E937" s="41">
        <v>10</v>
      </c>
      <c r="F937" s="94">
        <f t="shared" ref="F937:F944" si="366">E937*1.2</f>
        <v>12</v>
      </c>
      <c r="G937" s="102">
        <f t="shared" ref="G937:G944" si="367">D937*F937</f>
        <v>0.24</v>
      </c>
      <c r="H937" s="41">
        <f t="shared" ref="H937:H944" si="368">D937*E937</f>
        <v>0.2</v>
      </c>
      <c r="I937" s="2"/>
      <c r="J937" s="2"/>
      <c r="K937" s="2"/>
      <c r="L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43" t="s">
        <v>491</v>
      </c>
      <c r="B938" s="92" t="s">
        <v>146</v>
      </c>
      <c r="C938" s="93"/>
      <c r="D938" s="68">
        <v>1.3</v>
      </c>
      <c r="E938" s="41">
        <v>23</v>
      </c>
      <c r="F938" s="94">
        <f t="shared" si="366"/>
        <v>27.599999999999998</v>
      </c>
      <c r="G938" s="102">
        <f t="shared" si="367"/>
        <v>35.879999999999995</v>
      </c>
      <c r="H938" s="41">
        <f t="shared" si="368"/>
        <v>29.900000000000002</v>
      </c>
      <c r="I938" s="2"/>
      <c r="J938" s="2"/>
      <c r="K938" s="2"/>
      <c r="L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43" t="s">
        <v>88</v>
      </c>
      <c r="B939" s="92" t="s">
        <v>89</v>
      </c>
      <c r="C939" s="93"/>
      <c r="D939" s="68">
        <v>2</v>
      </c>
      <c r="E939" s="41">
        <v>6.78</v>
      </c>
      <c r="F939" s="94">
        <f t="shared" si="366"/>
        <v>8.1359999999999992</v>
      </c>
      <c r="G939" s="102">
        <f t="shared" si="367"/>
        <v>16.271999999999998</v>
      </c>
      <c r="H939" s="41">
        <f t="shared" si="368"/>
        <v>13.56</v>
      </c>
      <c r="I939" s="2"/>
      <c r="J939" s="2"/>
      <c r="K939" s="2"/>
      <c r="L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43" t="s">
        <v>484</v>
      </c>
      <c r="B940" s="92" t="s">
        <v>146</v>
      </c>
      <c r="C940" s="93"/>
      <c r="D940" s="68">
        <v>1</v>
      </c>
      <c r="E940" s="41">
        <v>11</v>
      </c>
      <c r="F940" s="94">
        <f t="shared" si="366"/>
        <v>13.2</v>
      </c>
      <c r="G940" s="102">
        <f t="shared" si="367"/>
        <v>13.2</v>
      </c>
      <c r="H940" s="41">
        <f t="shared" si="368"/>
        <v>11</v>
      </c>
      <c r="I940" s="2"/>
      <c r="J940" s="2"/>
      <c r="K940" s="2"/>
      <c r="L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43" t="s">
        <v>112</v>
      </c>
      <c r="B941" s="92" t="s">
        <v>113</v>
      </c>
      <c r="C941" s="93"/>
      <c r="D941" s="68">
        <v>0.01</v>
      </c>
      <c r="E941" s="41">
        <v>279</v>
      </c>
      <c r="F941" s="94">
        <f t="shared" si="366"/>
        <v>334.8</v>
      </c>
      <c r="G941" s="102">
        <f t="shared" si="367"/>
        <v>3.3480000000000003</v>
      </c>
      <c r="H941" s="41">
        <f t="shared" si="368"/>
        <v>2.79</v>
      </c>
      <c r="I941" s="2"/>
      <c r="J941" s="2"/>
      <c r="K941" s="2"/>
      <c r="L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43" t="s">
        <v>619</v>
      </c>
      <c r="B942" s="92" t="s">
        <v>495</v>
      </c>
      <c r="C942" s="93"/>
      <c r="D942" s="68">
        <v>5.0000000000000001E-3</v>
      </c>
      <c r="E942" s="41">
        <v>441.5</v>
      </c>
      <c r="F942" s="94">
        <f t="shared" si="366"/>
        <v>529.79999999999995</v>
      </c>
      <c r="G942" s="102">
        <f t="shared" si="367"/>
        <v>2.649</v>
      </c>
      <c r="H942" s="41">
        <f t="shared" si="368"/>
        <v>2.2075</v>
      </c>
      <c r="I942" s="2"/>
      <c r="J942" s="2"/>
      <c r="K942" s="2"/>
      <c r="L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43" t="s">
        <v>622</v>
      </c>
      <c r="B943" s="92" t="s">
        <v>495</v>
      </c>
      <c r="C943" s="93"/>
      <c r="D943" s="68">
        <v>0.05</v>
      </c>
      <c r="E943" s="41">
        <v>412</v>
      </c>
      <c r="F943" s="94">
        <f t="shared" si="366"/>
        <v>494.4</v>
      </c>
      <c r="G943" s="102">
        <f t="shared" si="367"/>
        <v>24.72</v>
      </c>
      <c r="H943" s="41">
        <f t="shared" si="368"/>
        <v>20.6</v>
      </c>
      <c r="I943" s="2"/>
      <c r="J943" s="2"/>
      <c r="K943" s="2"/>
      <c r="L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43" t="s">
        <v>623</v>
      </c>
      <c r="B944" s="92" t="s">
        <v>119</v>
      </c>
      <c r="C944" s="93"/>
      <c r="D944" s="68">
        <v>1</v>
      </c>
      <c r="E944" s="41">
        <v>2</v>
      </c>
      <c r="F944" s="94">
        <f t="shared" si="366"/>
        <v>2.4</v>
      </c>
      <c r="G944" s="102">
        <f t="shared" si="367"/>
        <v>2.4</v>
      </c>
      <c r="H944" s="41">
        <f t="shared" si="368"/>
        <v>2</v>
      </c>
      <c r="I944" s="2"/>
      <c r="J944" s="2"/>
      <c r="K944" s="2"/>
      <c r="L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42" t="s">
        <v>96</v>
      </c>
      <c r="B945" s="92"/>
      <c r="C945" s="93"/>
      <c r="D945" s="68"/>
      <c r="E945" s="41"/>
      <c r="F945" s="94"/>
      <c r="G945" s="99">
        <f>G937+G938+G939+G940+G941+G943+G944</f>
        <v>96.06</v>
      </c>
      <c r="H945" s="145">
        <f>H937+H938+H939+H940+H941+H942+H943</f>
        <v>80.257500000000007</v>
      </c>
      <c r="I945" s="2"/>
      <c r="J945" s="2"/>
      <c r="K945" s="2"/>
      <c r="L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43"/>
      <c r="B946" s="92"/>
      <c r="C946" s="93"/>
      <c r="D946" s="68"/>
      <c r="E946" s="41"/>
      <c r="F946" s="94"/>
      <c r="G946" s="102"/>
      <c r="H946" s="41"/>
      <c r="I946" s="2"/>
      <c r="J946" s="2"/>
      <c r="K946" s="2"/>
      <c r="L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42" t="s">
        <v>53</v>
      </c>
      <c r="B947" s="92"/>
      <c r="C947" s="93"/>
      <c r="D947" s="68"/>
      <c r="E947" s="41"/>
      <c r="F947" s="94"/>
      <c r="G947" s="102"/>
      <c r="H947" s="41"/>
      <c r="I947" s="2"/>
      <c r="J947" s="2"/>
      <c r="K947" s="2"/>
      <c r="L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43" t="s">
        <v>292</v>
      </c>
      <c r="B948" s="92" t="s">
        <v>89</v>
      </c>
      <c r="C948" s="93"/>
      <c r="D948" s="68">
        <v>1</v>
      </c>
      <c r="E948" s="41">
        <v>6.78</v>
      </c>
      <c r="F948" s="94">
        <f t="shared" ref="F948:F949" si="369">E948*1.2</f>
        <v>8.1359999999999992</v>
      </c>
      <c r="G948" s="102">
        <f t="shared" ref="G948:G949" si="370">D948*F948</f>
        <v>8.1359999999999992</v>
      </c>
      <c r="H948" s="41">
        <f t="shared" ref="H948:H949" si="371">D948*E948</f>
        <v>6.78</v>
      </c>
      <c r="I948" s="2"/>
      <c r="J948" s="2"/>
      <c r="K948" s="2"/>
      <c r="L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43" t="s">
        <v>302</v>
      </c>
      <c r="B949" s="92" t="s">
        <v>119</v>
      </c>
      <c r="C949" s="93"/>
      <c r="D949" s="68">
        <v>1</v>
      </c>
      <c r="E949" s="41">
        <v>4.5599999999999996</v>
      </c>
      <c r="F949" s="94">
        <f t="shared" si="369"/>
        <v>5.4719999999999995</v>
      </c>
      <c r="G949" s="102">
        <f t="shared" si="370"/>
        <v>5.4719999999999995</v>
      </c>
      <c r="H949" s="41">
        <f t="shared" si="371"/>
        <v>4.5599999999999996</v>
      </c>
      <c r="I949" s="2"/>
      <c r="J949" s="2"/>
      <c r="K949" s="2"/>
      <c r="L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42" t="s">
        <v>96</v>
      </c>
      <c r="B950" s="92"/>
      <c r="C950" s="93"/>
      <c r="D950" s="68"/>
      <c r="E950" s="41"/>
      <c r="F950" s="94"/>
      <c r="G950" s="99">
        <f t="shared" ref="G950:H950" si="372">G948+G949</f>
        <v>13.607999999999999</v>
      </c>
      <c r="H950" s="145">
        <f t="shared" si="372"/>
        <v>11.34</v>
      </c>
      <c r="I950" s="2"/>
      <c r="J950" s="2"/>
      <c r="K950" s="2"/>
      <c r="L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92"/>
      <c r="B951" s="92"/>
      <c r="C951" s="93"/>
      <c r="D951" s="68"/>
      <c r="E951" s="41"/>
      <c r="F951" s="94"/>
      <c r="G951" s="102"/>
      <c r="H951" s="145"/>
      <c r="I951" s="2"/>
      <c r="J951" s="2"/>
      <c r="K951" s="2"/>
      <c r="L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42" t="s">
        <v>624</v>
      </c>
      <c r="B952" s="92"/>
      <c r="C952" s="93"/>
      <c r="D952" s="68"/>
      <c r="E952" s="100"/>
      <c r="F952" s="100"/>
      <c r="G952" s="102"/>
      <c r="H952" s="193"/>
      <c r="I952" s="2"/>
      <c r="J952" s="2"/>
      <c r="K952" s="2"/>
      <c r="L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43" t="s">
        <v>360</v>
      </c>
      <c r="B953" s="92" t="s">
        <v>116</v>
      </c>
      <c r="C953" s="93"/>
      <c r="D953" s="68">
        <v>5</v>
      </c>
      <c r="E953" s="100">
        <v>0.08</v>
      </c>
      <c r="F953" s="100">
        <f t="shared" ref="F953:F956" si="373">E953*1.2</f>
        <v>9.6000000000000002E-2</v>
      </c>
      <c r="G953" s="102">
        <f t="shared" ref="G953:G956" si="374">D953*F953</f>
        <v>0.48</v>
      </c>
      <c r="H953" s="194">
        <f t="shared" ref="H953:H956" si="375">D953*E953</f>
        <v>0.4</v>
      </c>
      <c r="I953" s="2"/>
      <c r="J953" s="2"/>
      <c r="K953" s="2"/>
      <c r="L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43" t="s">
        <v>448</v>
      </c>
      <c r="B954" s="92" t="s">
        <v>449</v>
      </c>
      <c r="C954" s="93"/>
      <c r="D954" s="68">
        <v>1</v>
      </c>
      <c r="E954" s="100">
        <v>0.6</v>
      </c>
      <c r="F954" s="100">
        <f t="shared" si="373"/>
        <v>0.72</v>
      </c>
      <c r="G954" s="102">
        <f t="shared" si="374"/>
        <v>0.72</v>
      </c>
      <c r="H954" s="194">
        <f t="shared" si="375"/>
        <v>0.6</v>
      </c>
      <c r="I954" s="2"/>
      <c r="J954" s="2"/>
      <c r="K954" s="2"/>
      <c r="L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43" t="s">
        <v>456</v>
      </c>
      <c r="B955" s="92" t="s">
        <v>119</v>
      </c>
      <c r="C955" s="93"/>
      <c r="D955" s="68">
        <v>1</v>
      </c>
      <c r="E955" s="100">
        <v>0.06</v>
      </c>
      <c r="F955" s="100">
        <f t="shared" si="373"/>
        <v>7.1999999999999995E-2</v>
      </c>
      <c r="G955" s="102">
        <f t="shared" si="374"/>
        <v>7.1999999999999995E-2</v>
      </c>
      <c r="H955" s="194">
        <f t="shared" si="375"/>
        <v>0.06</v>
      </c>
      <c r="I955" s="2"/>
      <c r="J955" s="2"/>
      <c r="K955" s="2"/>
      <c r="L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43" t="s">
        <v>115</v>
      </c>
      <c r="B956" s="92" t="s">
        <v>116</v>
      </c>
      <c r="C956" s="93"/>
      <c r="D956" s="68">
        <v>5</v>
      </c>
      <c r="E956" s="100">
        <v>0.22</v>
      </c>
      <c r="F956" s="100">
        <f t="shared" si="373"/>
        <v>0.26400000000000001</v>
      </c>
      <c r="G956" s="102">
        <f t="shared" si="374"/>
        <v>1.32</v>
      </c>
      <c r="H956" s="194">
        <f t="shared" si="375"/>
        <v>1.1000000000000001</v>
      </c>
      <c r="I956" s="2"/>
      <c r="J956" s="2"/>
      <c r="K956" s="2"/>
      <c r="L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42" t="s">
        <v>96</v>
      </c>
      <c r="B957" s="92"/>
      <c r="C957" s="93"/>
      <c r="D957" s="68"/>
      <c r="E957" s="100"/>
      <c r="F957" s="94"/>
      <c r="G957" s="99">
        <f>G953+G954+G956</f>
        <v>2.52</v>
      </c>
      <c r="H957" s="195">
        <f>SUM(H953:H956)</f>
        <v>2.16</v>
      </c>
      <c r="I957" s="2"/>
      <c r="J957" s="2"/>
      <c r="K957" s="2"/>
      <c r="L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96"/>
      <c r="B958" s="92"/>
      <c r="C958" s="93"/>
      <c r="D958" s="68"/>
      <c r="E958" s="41"/>
      <c r="F958" s="94"/>
      <c r="G958" s="102"/>
      <c r="H958" s="145"/>
      <c r="I958" s="2"/>
      <c r="J958" s="2"/>
      <c r="K958" s="2"/>
      <c r="L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3" t="s">
        <v>625</v>
      </c>
      <c r="B959" s="92"/>
      <c r="C959" s="43"/>
      <c r="D959" s="68"/>
      <c r="E959" s="41"/>
      <c r="F959" s="94"/>
      <c r="G959" s="102"/>
      <c r="I959" s="2"/>
      <c r="J959" s="2"/>
      <c r="K959" s="2"/>
      <c r="L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43" t="s">
        <v>118</v>
      </c>
      <c r="B960" s="92" t="s">
        <v>119</v>
      </c>
      <c r="C960" s="43"/>
      <c r="D960" s="68">
        <v>1</v>
      </c>
      <c r="E960" s="41">
        <v>10</v>
      </c>
      <c r="F960" s="94">
        <f t="shared" ref="F960:F964" si="376">E960*1.2</f>
        <v>12</v>
      </c>
      <c r="G960" s="102">
        <f t="shared" ref="G960:G964" si="377">D960*F960</f>
        <v>12</v>
      </c>
      <c r="I960" s="2"/>
      <c r="J960" s="2"/>
      <c r="K960" s="2"/>
      <c r="L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43" t="s">
        <v>626</v>
      </c>
      <c r="B961" s="92" t="s">
        <v>146</v>
      </c>
      <c r="C961" s="43"/>
      <c r="D961" s="68">
        <v>0.05</v>
      </c>
      <c r="E961" s="41">
        <v>23</v>
      </c>
      <c r="F961" s="94">
        <f t="shared" si="376"/>
        <v>27.599999999999998</v>
      </c>
      <c r="G961" s="102">
        <f t="shared" si="377"/>
        <v>1.38</v>
      </c>
      <c r="I961" s="2"/>
      <c r="J961" s="2"/>
      <c r="K961" s="2"/>
      <c r="L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43" t="s">
        <v>418</v>
      </c>
      <c r="B962" s="92" t="s">
        <v>89</v>
      </c>
      <c r="C962" s="43"/>
      <c r="D962" s="68">
        <v>2</v>
      </c>
      <c r="E962" s="41">
        <v>6.78</v>
      </c>
      <c r="F962" s="94">
        <f t="shared" si="376"/>
        <v>8.1359999999999992</v>
      </c>
      <c r="G962" s="102">
        <f t="shared" si="377"/>
        <v>16.271999999999998</v>
      </c>
      <c r="I962" s="2"/>
      <c r="J962" s="2"/>
      <c r="K962" s="2"/>
      <c r="L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43" t="s">
        <v>112</v>
      </c>
      <c r="B963" s="92" t="s">
        <v>113</v>
      </c>
      <c r="C963" s="43"/>
      <c r="D963" s="68">
        <v>0.02</v>
      </c>
      <c r="E963" s="41">
        <v>279</v>
      </c>
      <c r="F963" s="94">
        <f t="shared" si="376"/>
        <v>334.8</v>
      </c>
      <c r="G963" s="102">
        <f t="shared" si="377"/>
        <v>6.6960000000000006</v>
      </c>
      <c r="I963" s="2"/>
      <c r="J963" s="2"/>
      <c r="K963" s="2"/>
      <c r="L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43" t="s">
        <v>121</v>
      </c>
      <c r="B964" s="92" t="s">
        <v>119</v>
      </c>
      <c r="C964" s="43"/>
      <c r="D964" s="68">
        <v>10</v>
      </c>
      <c r="E964" s="41">
        <v>0.16</v>
      </c>
      <c r="F964" s="94">
        <f t="shared" si="376"/>
        <v>0.192</v>
      </c>
      <c r="G964" s="102">
        <f t="shared" si="377"/>
        <v>1.92</v>
      </c>
      <c r="I964" s="2"/>
      <c r="J964" s="2"/>
      <c r="K964" s="2"/>
      <c r="L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42" t="s">
        <v>96</v>
      </c>
      <c r="B965" s="92"/>
      <c r="C965" s="43"/>
      <c r="D965" s="68"/>
      <c r="E965" s="41"/>
      <c r="F965" s="94"/>
      <c r="G965" s="99">
        <f>G960+G961+G962+G963+G964</f>
        <v>38.268000000000001</v>
      </c>
      <c r="I965" s="2"/>
      <c r="J965" s="2"/>
      <c r="K965" s="2"/>
      <c r="L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42"/>
      <c r="B966" s="92"/>
      <c r="C966" s="43"/>
      <c r="D966" s="68"/>
      <c r="E966" s="41"/>
      <c r="F966" s="94"/>
      <c r="G966" s="102"/>
      <c r="I966" s="2"/>
      <c r="J966" s="2"/>
      <c r="K966" s="2"/>
      <c r="L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8.5" customHeight="1">
      <c r="A967" s="23" t="s">
        <v>627</v>
      </c>
      <c r="B967" s="92"/>
      <c r="C967" s="43"/>
      <c r="D967" s="68"/>
      <c r="E967" s="41"/>
      <c r="F967" s="94"/>
      <c r="G967" s="102"/>
      <c r="I967" s="2"/>
      <c r="J967" s="2"/>
      <c r="K967" s="2"/>
      <c r="L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43" t="s">
        <v>626</v>
      </c>
      <c r="B968" s="92" t="s">
        <v>146</v>
      </c>
      <c r="C968" s="93"/>
      <c r="D968" s="68">
        <v>0.05</v>
      </c>
      <c r="E968" s="41">
        <v>23</v>
      </c>
      <c r="F968" s="94">
        <f t="shared" ref="F968:F971" si="378">E968*1.2</f>
        <v>27.599999999999998</v>
      </c>
      <c r="G968" s="102">
        <f t="shared" ref="G968:G971" si="379">D968*F968</f>
        <v>1.38</v>
      </c>
      <c r="I968" s="2"/>
      <c r="J968" s="2"/>
      <c r="K968" s="2"/>
      <c r="L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43" t="s">
        <v>418</v>
      </c>
      <c r="B969" s="92" t="s">
        <v>89</v>
      </c>
      <c r="C969" s="93"/>
      <c r="D969" s="68">
        <v>1</v>
      </c>
      <c r="E969" s="41">
        <v>6.78</v>
      </c>
      <c r="F969" s="94">
        <f t="shared" si="378"/>
        <v>8.1359999999999992</v>
      </c>
      <c r="G969" s="102">
        <f t="shared" si="379"/>
        <v>8.1359999999999992</v>
      </c>
      <c r="I969" s="2"/>
      <c r="J969" s="2"/>
      <c r="K969" s="2"/>
      <c r="L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43" t="s">
        <v>112</v>
      </c>
      <c r="B970" s="92" t="s">
        <v>113</v>
      </c>
      <c r="C970" s="93"/>
      <c r="D970" s="68">
        <v>0.04</v>
      </c>
      <c r="E970" s="41">
        <v>279</v>
      </c>
      <c r="F970" s="94">
        <f t="shared" si="378"/>
        <v>334.8</v>
      </c>
      <c r="G970" s="102">
        <f t="shared" si="379"/>
        <v>13.392000000000001</v>
      </c>
      <c r="I970" s="2"/>
      <c r="J970" s="2"/>
      <c r="K970" s="2"/>
      <c r="L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43" t="s">
        <v>628</v>
      </c>
      <c r="B971" s="92" t="s">
        <v>119</v>
      </c>
      <c r="C971" s="93"/>
      <c r="D971" s="68">
        <v>10</v>
      </c>
      <c r="E971" s="41">
        <v>0.16</v>
      </c>
      <c r="F971" s="94">
        <f t="shared" si="378"/>
        <v>0.192</v>
      </c>
      <c r="G971" s="102">
        <f t="shared" si="379"/>
        <v>1.92</v>
      </c>
      <c r="I971" s="2"/>
      <c r="J971" s="2"/>
      <c r="K971" s="2"/>
      <c r="L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42" t="s">
        <v>96</v>
      </c>
      <c r="B972" s="92"/>
      <c r="C972" s="93"/>
      <c r="D972" s="68"/>
      <c r="E972" s="41"/>
      <c r="F972" s="94"/>
      <c r="G972" s="99">
        <f>G968+G969+G970+G971</f>
        <v>24.828000000000003</v>
      </c>
      <c r="I972" s="2"/>
      <c r="J972" s="2"/>
      <c r="K972" s="2"/>
      <c r="L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43"/>
      <c r="B973" s="92"/>
      <c r="C973" s="93"/>
      <c r="D973" s="68"/>
      <c r="E973" s="41"/>
      <c r="F973" s="94"/>
      <c r="G973" s="102"/>
      <c r="I973" s="2"/>
      <c r="J973" s="2"/>
      <c r="K973" s="2"/>
      <c r="L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8.5" customHeight="1">
      <c r="A974" s="23" t="s">
        <v>629</v>
      </c>
      <c r="B974" s="92"/>
      <c r="C974" s="93"/>
      <c r="D974" s="68"/>
      <c r="E974" s="41"/>
      <c r="F974" s="94"/>
      <c r="G974" s="102"/>
      <c r="I974" s="2"/>
      <c r="J974" s="2"/>
      <c r="K974" s="2"/>
      <c r="L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43" t="s">
        <v>112</v>
      </c>
      <c r="B975" s="92" t="s">
        <v>113</v>
      </c>
      <c r="C975" s="93"/>
      <c r="D975" s="197">
        <v>0.1</v>
      </c>
      <c r="E975" s="41">
        <v>279</v>
      </c>
      <c r="F975" s="94">
        <f t="shared" ref="F975:F978" si="380">E975*1.2</f>
        <v>334.8</v>
      </c>
      <c r="G975" s="102">
        <f t="shared" ref="G975:G978" si="381">D975*F975</f>
        <v>33.480000000000004</v>
      </c>
      <c r="I975" s="2"/>
      <c r="J975" s="2"/>
      <c r="K975" s="2"/>
      <c r="L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43" t="s">
        <v>626</v>
      </c>
      <c r="B976" s="92" t="s">
        <v>146</v>
      </c>
      <c r="C976" s="93"/>
      <c r="D976" s="68">
        <v>0.05</v>
      </c>
      <c r="E976" s="41">
        <v>23</v>
      </c>
      <c r="F976" s="94">
        <f t="shared" si="380"/>
        <v>27.599999999999998</v>
      </c>
      <c r="G976" s="102">
        <f t="shared" si="381"/>
        <v>1.38</v>
      </c>
      <c r="I976" s="2"/>
      <c r="J976" s="2"/>
      <c r="K976" s="2"/>
      <c r="L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43" t="s">
        <v>630</v>
      </c>
      <c r="B977" s="92" t="s">
        <v>89</v>
      </c>
      <c r="C977" s="93"/>
      <c r="D977" s="68">
        <v>1</v>
      </c>
      <c r="E977" s="41">
        <v>6.78</v>
      </c>
      <c r="F977" s="94">
        <f t="shared" si="380"/>
        <v>8.1359999999999992</v>
      </c>
      <c r="G977" s="102">
        <f t="shared" si="381"/>
        <v>8.1359999999999992</v>
      </c>
      <c r="I977" s="2"/>
      <c r="J977" s="2"/>
      <c r="K977" s="2"/>
      <c r="L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43" t="s">
        <v>628</v>
      </c>
      <c r="B978" s="92" t="s">
        <v>119</v>
      </c>
      <c r="C978" s="93"/>
      <c r="D978" s="68">
        <v>10</v>
      </c>
      <c r="E978" s="41">
        <v>0.16</v>
      </c>
      <c r="F978" s="94">
        <f t="shared" si="380"/>
        <v>0.192</v>
      </c>
      <c r="G978" s="102">
        <f t="shared" si="381"/>
        <v>1.92</v>
      </c>
      <c r="I978" s="2"/>
      <c r="J978" s="2"/>
      <c r="K978" s="2"/>
      <c r="L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42" t="s">
        <v>96</v>
      </c>
      <c r="B979" s="92"/>
      <c r="C979" s="93"/>
      <c r="D979" s="68"/>
      <c r="E979" s="41"/>
      <c r="F979" s="94"/>
      <c r="G979" s="99">
        <f>G975+G976+G977+G978</f>
        <v>44.916000000000011</v>
      </c>
      <c r="I979" s="2"/>
      <c r="J979" s="2"/>
      <c r="K979" s="2"/>
      <c r="L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42" t="s">
        <v>54</v>
      </c>
      <c r="B980" s="92"/>
      <c r="C980" s="93"/>
      <c r="D980" s="68"/>
      <c r="E980" s="41"/>
      <c r="F980" s="94"/>
      <c r="G980" s="102"/>
      <c r="I980" s="2"/>
      <c r="J980" s="2"/>
      <c r="K980" s="2"/>
      <c r="L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43" t="s">
        <v>323</v>
      </c>
      <c r="B981" s="92" t="s">
        <v>89</v>
      </c>
      <c r="C981" s="93"/>
      <c r="D981" s="68">
        <v>1</v>
      </c>
      <c r="E981" s="41">
        <v>6.78</v>
      </c>
      <c r="F981" s="94">
        <f>E981*1.2</f>
        <v>8.1359999999999992</v>
      </c>
      <c r="G981" s="102">
        <f>D981*F981</f>
        <v>8.1359999999999992</v>
      </c>
      <c r="I981" s="2"/>
      <c r="J981" s="2"/>
      <c r="K981" s="2"/>
      <c r="L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42" t="s">
        <v>96</v>
      </c>
      <c r="B982" s="98"/>
      <c r="C982" s="19"/>
      <c r="D982" s="72"/>
      <c r="E982" s="41"/>
      <c r="F982" s="94"/>
      <c r="G982" s="99">
        <f>G981</f>
        <v>8.1359999999999992</v>
      </c>
      <c r="I982" s="2"/>
      <c r="J982" s="2"/>
      <c r="K982" s="2"/>
      <c r="L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42" t="s">
        <v>64</v>
      </c>
      <c r="B983" s="98"/>
      <c r="C983" s="19"/>
      <c r="D983" s="72"/>
      <c r="E983" s="41"/>
      <c r="F983" s="94"/>
      <c r="G983" s="99"/>
      <c r="I983" s="2"/>
      <c r="J983" s="2"/>
      <c r="K983" s="2"/>
      <c r="L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43" t="s">
        <v>145</v>
      </c>
      <c r="B984" s="98" t="s">
        <v>146</v>
      </c>
      <c r="C984" s="19"/>
      <c r="D984" s="72">
        <v>0.3</v>
      </c>
      <c r="E984" s="41"/>
      <c r="F984" s="94">
        <v>85</v>
      </c>
      <c r="G984" s="102">
        <f t="shared" ref="G984:G987" si="382">D984*F984</f>
        <v>25.5</v>
      </c>
      <c r="I984" s="2"/>
      <c r="J984" s="2"/>
      <c r="K984" s="2"/>
      <c r="L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43" t="s">
        <v>121</v>
      </c>
      <c r="B985" s="98" t="s">
        <v>119</v>
      </c>
      <c r="C985" s="19"/>
      <c r="D985" s="72">
        <v>2</v>
      </c>
      <c r="E985" s="41"/>
      <c r="F985" s="94">
        <v>0.19</v>
      </c>
      <c r="G985" s="102">
        <f t="shared" si="382"/>
        <v>0.38</v>
      </c>
      <c r="I985" s="2"/>
      <c r="J985" s="2"/>
      <c r="K985" s="2"/>
      <c r="L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43" t="s">
        <v>118</v>
      </c>
      <c r="B986" s="92" t="s">
        <v>119</v>
      </c>
      <c r="C986" s="19"/>
      <c r="D986" s="72">
        <v>1</v>
      </c>
      <c r="E986" s="41"/>
      <c r="F986" s="94">
        <v>12</v>
      </c>
      <c r="G986" s="102">
        <f t="shared" si="382"/>
        <v>12</v>
      </c>
      <c r="I986" s="2"/>
      <c r="J986" s="2"/>
      <c r="K986" s="2"/>
      <c r="L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43" t="s">
        <v>149</v>
      </c>
      <c r="B987" s="92" t="s">
        <v>146</v>
      </c>
      <c r="C987" s="93"/>
      <c r="D987" s="68">
        <v>0.04</v>
      </c>
      <c r="E987" s="41"/>
      <c r="F987" s="94">
        <v>30</v>
      </c>
      <c r="G987" s="102">
        <f t="shared" si="382"/>
        <v>1.2</v>
      </c>
      <c r="I987" s="2"/>
      <c r="J987" s="2"/>
      <c r="K987" s="2"/>
      <c r="L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42" t="s">
        <v>96</v>
      </c>
      <c r="B988" s="92"/>
      <c r="C988" s="93"/>
      <c r="D988" s="68"/>
      <c r="E988" s="41"/>
      <c r="F988" s="94"/>
      <c r="G988" s="99">
        <f>G984+G985+G986+G987</f>
        <v>39.08</v>
      </c>
      <c r="I988" s="2"/>
      <c r="J988" s="2"/>
      <c r="K988" s="2"/>
      <c r="L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42" t="s">
        <v>631</v>
      </c>
      <c r="B989" s="92"/>
      <c r="C989" s="93"/>
      <c r="D989" s="68"/>
      <c r="E989" s="41"/>
      <c r="F989" s="94"/>
      <c r="G989" s="99"/>
      <c r="I989" s="2"/>
      <c r="J989" s="2"/>
      <c r="K989" s="2"/>
      <c r="L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43" t="s">
        <v>632</v>
      </c>
      <c r="B990" s="92"/>
      <c r="C990" s="93"/>
      <c r="D990" s="68"/>
      <c r="E990" s="41"/>
      <c r="F990" s="94">
        <v>1137.3399999999999</v>
      </c>
      <c r="G990" s="102">
        <f t="shared" ref="G990:G994" si="383">F990</f>
        <v>1137.3399999999999</v>
      </c>
      <c r="I990" s="2"/>
      <c r="J990" s="2"/>
      <c r="K990" s="2"/>
      <c r="L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30" customHeight="1">
      <c r="A991" s="24" t="s">
        <v>633</v>
      </c>
      <c r="B991" s="92"/>
      <c r="C991" s="93"/>
      <c r="D991" s="68"/>
      <c r="E991" s="41"/>
      <c r="F991" s="94">
        <v>44.9</v>
      </c>
      <c r="G991" s="102">
        <f t="shared" si="383"/>
        <v>44.9</v>
      </c>
      <c r="I991" s="2"/>
      <c r="J991" s="2"/>
      <c r="K991" s="2"/>
      <c r="L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43" t="s">
        <v>478</v>
      </c>
      <c r="B992" s="92"/>
      <c r="C992" s="93"/>
      <c r="D992" s="68"/>
      <c r="E992" s="41"/>
      <c r="F992" s="94">
        <v>13.37</v>
      </c>
      <c r="G992" s="102">
        <f t="shared" si="383"/>
        <v>13.37</v>
      </c>
      <c r="I992" s="2"/>
      <c r="J992" s="2"/>
      <c r="K992" s="2"/>
      <c r="L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43" t="s">
        <v>634</v>
      </c>
      <c r="B993" s="92"/>
      <c r="C993" s="93"/>
      <c r="D993" s="68"/>
      <c r="E993" s="41"/>
      <c r="F993" s="94">
        <f>G78+G88+G97+G106+G114+G132++G141+G197+G258+G265+G272+G279+G286+G293+G300+G308+G329+G336+G350+G357</f>
        <v>323.09584799999999</v>
      </c>
      <c r="G993" s="102">
        <f t="shared" si="383"/>
        <v>323.09584799999999</v>
      </c>
      <c r="I993" s="2"/>
      <c r="J993" s="2"/>
      <c r="K993" s="2"/>
      <c r="L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43" t="s">
        <v>635</v>
      </c>
      <c r="B994" s="92"/>
      <c r="C994" s="93"/>
      <c r="D994" s="68"/>
      <c r="E994" s="41"/>
      <c r="F994" s="94">
        <v>8.14</v>
      </c>
      <c r="G994" s="102">
        <f t="shared" si="383"/>
        <v>8.14</v>
      </c>
      <c r="I994" s="2"/>
      <c r="J994" s="2"/>
      <c r="K994" s="2"/>
      <c r="L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42" t="s">
        <v>96</v>
      </c>
      <c r="B995" s="92"/>
      <c r="C995" s="93"/>
      <c r="D995" s="68"/>
      <c r="E995" s="41"/>
      <c r="F995" s="94"/>
      <c r="G995" s="99">
        <f>SUM(G990:G994)</f>
        <v>1526.8458479999999</v>
      </c>
      <c r="I995" s="2"/>
      <c r="J995" s="2"/>
      <c r="K995" s="2"/>
      <c r="L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42" t="s">
        <v>636</v>
      </c>
      <c r="B996" s="92"/>
      <c r="C996" s="93"/>
      <c r="D996" s="68"/>
      <c r="E996" s="41"/>
      <c r="F996" s="94"/>
      <c r="G996" s="99"/>
      <c r="I996" s="2"/>
      <c r="J996" s="2"/>
      <c r="K996" s="2"/>
      <c r="L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43" t="s">
        <v>637</v>
      </c>
      <c r="B997" s="92" t="s">
        <v>119</v>
      </c>
      <c r="C997" s="43"/>
      <c r="D997" s="68">
        <v>2</v>
      </c>
      <c r="E997" s="41"/>
      <c r="F997" s="94">
        <v>4.3</v>
      </c>
      <c r="G997" s="102">
        <f t="shared" ref="G997:G999" si="384">D997*F997</f>
        <v>8.6</v>
      </c>
      <c r="I997" s="2"/>
      <c r="J997" s="2"/>
      <c r="K997" s="2"/>
      <c r="L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43" t="s">
        <v>534</v>
      </c>
      <c r="B998" s="92" t="s">
        <v>495</v>
      </c>
      <c r="C998" s="43"/>
      <c r="D998" s="68">
        <v>0.1</v>
      </c>
      <c r="E998" s="41">
        <v>127</v>
      </c>
      <c r="F998" s="94">
        <f t="shared" ref="F998:F999" si="385">E998*1.2</f>
        <v>152.4</v>
      </c>
      <c r="G998" s="102">
        <f t="shared" si="384"/>
        <v>15.240000000000002</v>
      </c>
      <c r="I998" s="2"/>
      <c r="J998" s="2"/>
      <c r="K998" s="2"/>
      <c r="L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43" t="s">
        <v>535</v>
      </c>
      <c r="B999" s="92" t="s">
        <v>495</v>
      </c>
      <c r="C999" s="43"/>
      <c r="D999" s="68">
        <v>0.1</v>
      </c>
      <c r="E999" s="41">
        <v>106</v>
      </c>
      <c r="F999" s="94">
        <f t="shared" si="385"/>
        <v>127.19999999999999</v>
      </c>
      <c r="G999" s="102">
        <f t="shared" si="384"/>
        <v>12.719999999999999</v>
      </c>
      <c r="I999" s="2"/>
      <c r="J999" s="2"/>
      <c r="K999" s="2"/>
      <c r="L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42" t="s">
        <v>96</v>
      </c>
      <c r="B1000" s="92"/>
      <c r="C1000" s="43"/>
      <c r="D1000" s="68"/>
      <c r="E1000" s="41"/>
      <c r="F1000" s="94"/>
      <c r="G1000" s="99">
        <f>SUM(G997:G999)</f>
        <v>36.56</v>
      </c>
      <c r="I1000" s="2"/>
      <c r="J1000" s="2"/>
      <c r="K1000" s="2"/>
      <c r="L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98"/>
      <c r="B1001" s="199"/>
      <c r="C1001" s="198"/>
      <c r="D1001" s="200"/>
      <c r="E1001" s="41"/>
      <c r="F1001" s="94"/>
      <c r="G1001" s="99"/>
      <c r="I1001" s="2"/>
      <c r="J1001" s="2"/>
      <c r="K1001" s="2"/>
      <c r="L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01"/>
      <c r="B1002" s="202"/>
      <c r="C1002" s="201"/>
      <c r="D1002" s="203"/>
      <c r="E1002" s="201"/>
      <c r="F1002" s="204"/>
      <c r="G1002" s="205"/>
      <c r="H1002" s="206"/>
      <c r="I1002" s="2"/>
      <c r="J1002" s="2"/>
      <c r="K1002" s="2"/>
      <c r="L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01"/>
      <c r="B1003" s="202"/>
      <c r="C1003" s="201"/>
      <c r="D1003" s="203"/>
      <c r="E1003" s="201"/>
      <c r="F1003" s="204"/>
      <c r="G1003" s="205"/>
      <c r="H1003" s="206"/>
      <c r="I1003" s="2"/>
      <c r="J1003" s="2"/>
      <c r="K1003" s="2"/>
      <c r="L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4">
    <mergeCell ref="A1:H1"/>
    <mergeCell ref="A2:H2"/>
    <mergeCell ref="A3:H3"/>
    <mergeCell ref="C56:H56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/>
  </sheetViews>
  <sheetFormatPr defaultColWidth="12.5703125" defaultRowHeight="15" customHeight="1"/>
  <cols>
    <col min="1" max="1" width="25.28515625" customWidth="1"/>
    <col min="2" max="2" width="18.7109375" customWidth="1"/>
    <col min="3" max="3" width="15.85546875" customWidth="1"/>
    <col min="4" max="4" width="10.85546875" customWidth="1"/>
    <col min="5" max="6" width="11.140625" customWidth="1"/>
    <col min="7" max="7" width="11.28515625" customWidth="1"/>
    <col min="8" max="8" width="10" customWidth="1"/>
    <col min="9" max="9" width="10.5703125" customWidth="1"/>
    <col min="10" max="10" width="11.42578125" customWidth="1"/>
    <col min="11" max="11" width="11" customWidth="1"/>
    <col min="12" max="26" width="8" customWidth="1"/>
  </cols>
  <sheetData>
    <row r="1" spans="1:26" ht="17.25" customHeight="1">
      <c r="A1" s="244" t="s">
        <v>638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</row>
    <row r="2" spans="1:26" ht="17.25" customHeight="1">
      <c r="A2" s="244" t="s">
        <v>639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</row>
    <row r="3" spans="1:26" ht="17.25" customHeight="1">
      <c r="A3" s="244" t="s">
        <v>204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</row>
    <row r="4" spans="1:26" ht="63" customHeight="1">
      <c r="A4" s="14" t="s">
        <v>9</v>
      </c>
      <c r="B4" s="14" t="s">
        <v>640</v>
      </c>
      <c r="C4" s="14" t="s">
        <v>641</v>
      </c>
      <c r="D4" s="14" t="s">
        <v>642</v>
      </c>
      <c r="E4" s="14" t="s">
        <v>643</v>
      </c>
      <c r="F4" s="14" t="s">
        <v>644</v>
      </c>
      <c r="G4" s="14" t="s">
        <v>645</v>
      </c>
      <c r="H4" s="14" t="s">
        <v>646</v>
      </c>
      <c r="I4" s="14" t="s">
        <v>647</v>
      </c>
      <c r="J4" s="14" t="s">
        <v>648</v>
      </c>
      <c r="K4" s="14" t="s">
        <v>649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208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210" t="s">
        <v>60</v>
      </c>
      <c r="B6" s="210" t="s">
        <v>155</v>
      </c>
      <c r="C6" s="210">
        <v>6400</v>
      </c>
      <c r="D6" s="211">
        <f t="shared" ref="D6:D7" si="0">C6*12</f>
        <v>76800</v>
      </c>
      <c r="E6" s="210">
        <v>38.5</v>
      </c>
      <c r="F6" s="210">
        <v>50</v>
      </c>
      <c r="G6" s="210">
        <f>(38*60+30)*F6</f>
        <v>115500</v>
      </c>
      <c r="H6" s="212">
        <f t="shared" ref="H6:H7" si="1">D6/G6</f>
        <v>0.66493506493506493</v>
      </c>
      <c r="I6" s="210">
        <v>10</v>
      </c>
      <c r="J6" s="210">
        <v>1</v>
      </c>
      <c r="K6" s="211">
        <f t="shared" ref="K6:K7" si="2">H6*I6*J6</f>
        <v>6.6493506493506498</v>
      </c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</row>
    <row r="7" spans="1:26" ht="15.75" customHeight="1">
      <c r="A7" s="210"/>
      <c r="B7" s="210" t="s">
        <v>650</v>
      </c>
      <c r="C7" s="210">
        <v>4876.8</v>
      </c>
      <c r="D7" s="211">
        <f t="shared" si="0"/>
        <v>58521.600000000006</v>
      </c>
      <c r="E7" s="210">
        <v>38.5</v>
      </c>
      <c r="F7" s="210">
        <v>50</v>
      </c>
      <c r="G7" s="210">
        <v>115500</v>
      </c>
      <c r="H7" s="212">
        <f t="shared" si="1"/>
        <v>0.50668051948051951</v>
      </c>
      <c r="I7" s="210">
        <v>10</v>
      </c>
      <c r="J7" s="210">
        <v>1</v>
      </c>
      <c r="K7" s="211">
        <f t="shared" si="2"/>
        <v>5.0668051948051946</v>
      </c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</row>
    <row r="8" spans="1:26" ht="15.75" customHeight="1">
      <c r="A8" s="214" t="s">
        <v>96</v>
      </c>
      <c r="B8" s="210"/>
      <c r="C8" s="210"/>
      <c r="D8" s="211"/>
      <c r="E8" s="210"/>
      <c r="F8" s="210"/>
      <c r="G8" s="210"/>
      <c r="H8" s="210"/>
      <c r="I8" s="210"/>
      <c r="J8" s="210"/>
      <c r="K8" s="215">
        <f>K6+K7</f>
        <v>11.716155844155844</v>
      </c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</row>
    <row r="9" spans="1:26" ht="15.75" customHeight="1">
      <c r="A9" s="210" t="s">
        <v>651</v>
      </c>
      <c r="B9" s="210" t="s">
        <v>155</v>
      </c>
      <c r="C9" s="210">
        <v>6400</v>
      </c>
      <c r="D9" s="211">
        <f t="shared" ref="D9:D10" si="3">C9*12</f>
        <v>76800</v>
      </c>
      <c r="E9" s="210">
        <v>38.5</v>
      </c>
      <c r="F9" s="210">
        <v>50</v>
      </c>
      <c r="G9" s="210">
        <v>115500</v>
      </c>
      <c r="H9" s="212">
        <f t="shared" ref="H9:H10" si="4">D9/G9</f>
        <v>0.66493506493506493</v>
      </c>
      <c r="I9" s="210">
        <v>10</v>
      </c>
      <c r="J9" s="210">
        <v>1</v>
      </c>
      <c r="K9" s="211">
        <f t="shared" ref="K9:K10" si="5">H9*I9*J9</f>
        <v>6.6493506493506498</v>
      </c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</row>
    <row r="10" spans="1:26" ht="15.75" customHeight="1">
      <c r="A10" s="210"/>
      <c r="B10" s="210" t="s">
        <v>650</v>
      </c>
      <c r="C10" s="210">
        <v>4876.8</v>
      </c>
      <c r="D10" s="211">
        <f t="shared" si="3"/>
        <v>58521.600000000006</v>
      </c>
      <c r="E10" s="210">
        <v>38.5</v>
      </c>
      <c r="F10" s="210">
        <v>50</v>
      </c>
      <c r="G10" s="210">
        <v>115500</v>
      </c>
      <c r="H10" s="212">
        <f t="shared" si="4"/>
        <v>0.50668051948051951</v>
      </c>
      <c r="I10" s="210">
        <v>10</v>
      </c>
      <c r="J10" s="210">
        <v>1</v>
      </c>
      <c r="K10" s="211">
        <f t="shared" si="5"/>
        <v>5.0668051948051946</v>
      </c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</row>
    <row r="11" spans="1:26" ht="15.75" customHeight="1">
      <c r="A11" s="214" t="s">
        <v>96</v>
      </c>
      <c r="B11" s="210"/>
      <c r="C11" s="210"/>
      <c r="D11" s="211"/>
      <c r="E11" s="210"/>
      <c r="F11" s="210"/>
      <c r="G11" s="210"/>
      <c r="H11" s="210"/>
      <c r="I11" s="210"/>
      <c r="J11" s="210"/>
      <c r="K11" s="215">
        <f>K9+K10</f>
        <v>11.716155844155844</v>
      </c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</row>
    <row r="12" spans="1:26" ht="15.75" customHeight="1">
      <c r="A12" s="210" t="s">
        <v>652</v>
      </c>
      <c r="B12" s="210" t="s">
        <v>155</v>
      </c>
      <c r="C12" s="210">
        <v>6400</v>
      </c>
      <c r="D12" s="211">
        <f t="shared" ref="D12:D13" si="6">C12*12</f>
        <v>76800</v>
      </c>
      <c r="E12" s="210">
        <v>38.5</v>
      </c>
      <c r="F12" s="210">
        <v>50</v>
      </c>
      <c r="G12" s="210">
        <v>115500</v>
      </c>
      <c r="H12" s="212">
        <f t="shared" ref="H12:H13" si="7">D12/G12</f>
        <v>0.66493506493506493</v>
      </c>
      <c r="I12" s="210">
        <v>10</v>
      </c>
      <c r="J12" s="210">
        <v>1</v>
      </c>
      <c r="K12" s="211">
        <f t="shared" ref="K12:K13" si="8">H12*I12*J12</f>
        <v>6.6493506493506498</v>
      </c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</row>
    <row r="13" spans="1:26" ht="15.75" customHeight="1">
      <c r="A13" s="210"/>
      <c r="B13" s="210" t="s">
        <v>650</v>
      </c>
      <c r="C13" s="210">
        <v>5131.2</v>
      </c>
      <c r="D13" s="211">
        <f t="shared" si="6"/>
        <v>61574.399999999994</v>
      </c>
      <c r="E13" s="210">
        <v>38.5</v>
      </c>
      <c r="F13" s="210">
        <v>50</v>
      </c>
      <c r="G13" s="210">
        <v>115500</v>
      </c>
      <c r="H13" s="212">
        <f t="shared" si="7"/>
        <v>0.53311168831168831</v>
      </c>
      <c r="I13" s="210">
        <v>10</v>
      </c>
      <c r="J13" s="210">
        <v>1</v>
      </c>
      <c r="K13" s="211">
        <f t="shared" si="8"/>
        <v>5.3311168831168834</v>
      </c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</row>
    <row r="14" spans="1:26" ht="15.75" customHeight="1">
      <c r="A14" s="214" t="s">
        <v>96</v>
      </c>
      <c r="B14" s="210"/>
      <c r="C14" s="210"/>
      <c r="D14" s="211"/>
      <c r="E14" s="210"/>
      <c r="F14" s="210"/>
      <c r="G14" s="210"/>
      <c r="H14" s="210"/>
      <c r="I14" s="210"/>
      <c r="J14" s="210"/>
      <c r="K14" s="215">
        <f>K12+K13</f>
        <v>11.980467532467532</v>
      </c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</row>
    <row r="15" spans="1:26" ht="15.75" customHeight="1">
      <c r="A15" s="210" t="s">
        <v>653</v>
      </c>
      <c r="B15" s="210" t="s">
        <v>654</v>
      </c>
      <c r="C15" s="210">
        <v>4817.3500000000004</v>
      </c>
      <c r="D15" s="211">
        <f t="shared" ref="D15:D16" si="9">C15*12</f>
        <v>57808.200000000004</v>
      </c>
      <c r="E15" s="210">
        <v>38.5</v>
      </c>
      <c r="F15" s="210">
        <v>50</v>
      </c>
      <c r="G15" s="210">
        <v>115500</v>
      </c>
      <c r="H15" s="212">
        <f>D15/G15</f>
        <v>0.50050389610389612</v>
      </c>
      <c r="I15" s="210">
        <v>10</v>
      </c>
      <c r="J15" s="210">
        <v>1</v>
      </c>
      <c r="K15" s="211">
        <f t="shared" ref="K15:K16" si="10">H15*I15*J15</f>
        <v>5.0050389610389612</v>
      </c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</row>
    <row r="16" spans="1:26" ht="15.75" customHeight="1">
      <c r="A16" s="210"/>
      <c r="B16" s="210"/>
      <c r="C16" s="210"/>
      <c r="D16" s="211">
        <f t="shared" si="9"/>
        <v>0</v>
      </c>
      <c r="E16" s="210"/>
      <c r="F16" s="210"/>
      <c r="G16" s="210"/>
      <c r="H16" s="212"/>
      <c r="I16" s="210"/>
      <c r="J16" s="210"/>
      <c r="K16" s="211">
        <f t="shared" si="10"/>
        <v>0</v>
      </c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</row>
    <row r="17" spans="1:26" ht="15.75" customHeight="1">
      <c r="A17" s="214" t="s">
        <v>96</v>
      </c>
      <c r="B17" s="210"/>
      <c r="C17" s="210"/>
      <c r="D17" s="211"/>
      <c r="E17" s="210"/>
      <c r="F17" s="210"/>
      <c r="G17" s="210"/>
      <c r="H17" s="210"/>
      <c r="I17" s="210"/>
      <c r="J17" s="210"/>
      <c r="K17" s="215">
        <f>K15+K16</f>
        <v>5.0050389610389612</v>
      </c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</row>
    <row r="18" spans="1:26" ht="15.75" customHeight="1">
      <c r="A18" s="210" t="s">
        <v>655</v>
      </c>
      <c r="B18" s="210"/>
      <c r="C18" s="210">
        <v>3723</v>
      </c>
      <c r="D18" s="211">
        <f t="shared" ref="D18:D19" si="11">C18*12</f>
        <v>44676</v>
      </c>
      <c r="E18" s="210">
        <v>38.5</v>
      </c>
      <c r="F18" s="210">
        <v>50</v>
      </c>
      <c r="G18" s="210">
        <v>115500</v>
      </c>
      <c r="H18" s="212">
        <f>D18/G18</f>
        <v>0.38680519480519482</v>
      </c>
      <c r="I18" s="210">
        <v>60</v>
      </c>
      <c r="J18" s="210">
        <v>1</v>
      </c>
      <c r="K18" s="211">
        <f t="shared" ref="K18:K19" si="12">H18*I18*J18</f>
        <v>23.208311688311689</v>
      </c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</row>
    <row r="19" spans="1:26" ht="15.75" customHeight="1">
      <c r="A19" s="210"/>
      <c r="B19" s="210"/>
      <c r="C19" s="210"/>
      <c r="D19" s="211">
        <f t="shared" si="11"/>
        <v>0</v>
      </c>
      <c r="E19" s="210"/>
      <c r="F19" s="210"/>
      <c r="G19" s="210"/>
      <c r="H19" s="212"/>
      <c r="I19" s="210"/>
      <c r="J19" s="210"/>
      <c r="K19" s="211">
        <f t="shared" si="12"/>
        <v>0</v>
      </c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</row>
    <row r="20" spans="1:26" ht="15.75" customHeight="1">
      <c r="A20" s="214" t="s">
        <v>96</v>
      </c>
      <c r="B20" s="210"/>
      <c r="C20" s="210"/>
      <c r="D20" s="211"/>
      <c r="E20" s="210"/>
      <c r="F20" s="210"/>
      <c r="G20" s="210"/>
      <c r="H20" s="210"/>
      <c r="I20" s="210"/>
      <c r="J20" s="210"/>
      <c r="K20" s="215">
        <f>K18+K19</f>
        <v>23.208311688311689</v>
      </c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3">
    <mergeCell ref="A1:K1"/>
    <mergeCell ref="A2:K2"/>
    <mergeCell ref="A3:K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11</vt:i4>
      </vt:variant>
    </vt:vector>
  </HeadingPairs>
  <TitlesOfParts>
    <vt:vector size="11" baseType="lpstr">
      <vt:lpstr>Калькуляція (2021)</vt:lpstr>
      <vt:lpstr>Коеф. витрат</vt:lpstr>
      <vt:lpstr>Матеріали на послугу</vt:lpstr>
      <vt:lpstr>Масаж</vt:lpstr>
      <vt:lpstr>Послуги</vt:lpstr>
      <vt:lpstr>Калькуляція</vt:lpstr>
      <vt:lpstr>Лист1</vt:lpstr>
      <vt:lpstr>Лист2</vt:lpstr>
      <vt:lpstr>Аркуш3</vt:lpstr>
      <vt:lpstr>Аркуш5</vt:lpstr>
      <vt:lpstr>ЗП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Свінціцька Ірина Миколаївна</cp:lastModifiedBy>
  <cp:lastPrinted>2022-06-08T08:07:53Z</cp:lastPrinted>
  <dcterms:created xsi:type="dcterms:W3CDTF">2018-10-15T16:09:15Z</dcterms:created>
  <dcterms:modified xsi:type="dcterms:W3CDTF">2022-06-15T12:06:18Z</dcterms:modified>
</cp:coreProperties>
</file>