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kmr-fs01\Організаційний відділ\Прийняті рішення 8 скликання\Протеражовані питання\"/>
    </mc:Choice>
  </mc:AlternateContent>
  <bookViews>
    <workbookView xWindow="0" yWindow="0" windowWidth="19200" windowHeight="11460" tabRatio="837" firstSheet="2" activeTab="7"/>
  </bookViews>
  <sheets>
    <sheet name="Осн. фін. пок." sheetId="14" r:id="rId1"/>
    <sheet name="I. Фін результат" sheetId="20" r:id="rId2"/>
    <sheet name="ІІ. Розр. з бюджетом" sheetId="19" r:id="rId3"/>
    <sheet name="ІІІ. Рух грош. коштів" sheetId="18" r:id="rId4"/>
    <sheet name="IV. Кап. інвестиції" sheetId="3" r:id="rId5"/>
    <sheet name=" V. Коефіцієнти" sheetId="11" r:id="rId6"/>
    <sheet name="6.1. Інша інфо_1" sheetId="10" r:id="rId7"/>
    <sheet name="6.2. Інша інфо_2" sheetId="9" r:id="rId8"/>
  </sheets>
  <externalReferences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</externalReferences>
  <definedNames>
    <definedName name="__123Graph_XGRAPH3" hidden="1">[1]GDP!#REF!</definedName>
    <definedName name="aa">'[2]1993'!$A$1:$IV$3,'[2]1993'!$A$1:$A$65536</definedName>
    <definedName name="ad">'[3]МТР Газ України'!$B$1</definedName>
    <definedName name="as">'[4]МТР Газ України'!$B$1</definedName>
    <definedName name="asdf">[5]Inform!$E$6</definedName>
    <definedName name="asdfg">[5]Inform!$F$2</definedName>
    <definedName name="BuiltIn_Print_Area___1___1">#REF!</definedName>
    <definedName name="ClDate">[6]Inform!$E$6</definedName>
    <definedName name="ClDate_21">[7]Inform!$E$6</definedName>
    <definedName name="ClDate_25">[7]Inform!$E$6</definedName>
    <definedName name="ClDate_6">[8]Inform!$E$6</definedName>
    <definedName name="CompName">[6]Inform!$F$2</definedName>
    <definedName name="CompName_21">[7]Inform!$F$2</definedName>
    <definedName name="CompName_25">[7]Inform!$F$2</definedName>
    <definedName name="CompName_6">[8]Inform!$F$2</definedName>
    <definedName name="CompNameE">[6]Inform!$G$2</definedName>
    <definedName name="CompNameE_21">[7]Inform!$G$2</definedName>
    <definedName name="CompNameE_25">[7]Inform!$G$2</definedName>
    <definedName name="CompNameE_6">[8]Inform!$G$2</definedName>
    <definedName name="Cost_Category_National_ID">#REF!</definedName>
    <definedName name="Cе511">#REF!</definedName>
    <definedName name="d">'[9]МТР Газ України'!$B$4</definedName>
    <definedName name="dCPIb">[10]попер_роз!#REF!</definedName>
    <definedName name="dPPIb">[10]попер_роз!#REF!</definedName>
    <definedName name="ds">'[11]7  Інші витрати'!#REF!</definedName>
    <definedName name="Fact_Type_ID">#REF!</definedName>
    <definedName name="G">'[12]МТР Газ України'!$B$1</definedName>
    <definedName name="ij1sssss">'[13]7  Інші витрати'!#REF!</definedName>
    <definedName name="LastItem">[14]Лист1!$A$1</definedName>
    <definedName name="Load">'[15]МТР Газ України'!$B$4</definedName>
    <definedName name="Load_ID">'[16]МТР Газ України'!$B$4</definedName>
    <definedName name="Load_ID_10">'[17]7  Інші витрати'!#REF!</definedName>
    <definedName name="Load_ID_11">'[18]МТР Газ України'!$B$4</definedName>
    <definedName name="Load_ID_12">'[18]МТР Газ України'!$B$4</definedName>
    <definedName name="Load_ID_13">'[18]МТР Газ України'!$B$4</definedName>
    <definedName name="Load_ID_14">'[18]МТР Газ України'!$B$4</definedName>
    <definedName name="Load_ID_15">'[18]МТР Газ України'!$B$4</definedName>
    <definedName name="Load_ID_16">'[18]МТР Газ України'!$B$4</definedName>
    <definedName name="Load_ID_17">'[18]МТР Газ України'!$B$4</definedName>
    <definedName name="Load_ID_18">'[19]МТР Газ України'!$B$4</definedName>
    <definedName name="Load_ID_19">'[20]МТР Газ України'!$B$4</definedName>
    <definedName name="Load_ID_20">'[19]МТР Газ України'!$B$4</definedName>
    <definedName name="Load_ID_200">'[15]МТР Газ України'!$B$4</definedName>
    <definedName name="Load_ID_21">'[21]МТР Газ України'!$B$4</definedName>
    <definedName name="Load_ID_23">'[20]МТР Газ України'!$B$4</definedName>
    <definedName name="Load_ID_25">'[21]МТР Газ України'!$B$4</definedName>
    <definedName name="Load_ID_542">'[22]МТР Газ України'!$B$4</definedName>
    <definedName name="Load_ID_6">'[18]МТР Газ України'!$B$4</definedName>
    <definedName name="OpDate">[6]Inform!$E$5</definedName>
    <definedName name="OpDate_21">[7]Inform!$E$5</definedName>
    <definedName name="OpDate_25">[7]Inform!$E$5</definedName>
    <definedName name="OpDate_6">[8]Inform!$E$5</definedName>
    <definedName name="QR">[23]Inform!$E$5</definedName>
    <definedName name="qw">[5]Inform!$E$5</definedName>
    <definedName name="qwert">[5]Inform!$G$2</definedName>
    <definedName name="qwerty">'[4]МТР Газ України'!$B$4</definedName>
    <definedName name="ShowFil">[14]!ShowFil</definedName>
    <definedName name="SU_ID">#REF!</definedName>
    <definedName name="Time_ID">'[16]МТР Газ України'!$B$1</definedName>
    <definedName name="Time_ID_10">'[17]7  Інші витрати'!#REF!</definedName>
    <definedName name="Time_ID_11">'[18]МТР Газ України'!$B$1</definedName>
    <definedName name="Time_ID_12">'[18]МТР Газ України'!$B$1</definedName>
    <definedName name="Time_ID_13">'[18]МТР Газ України'!$B$1</definedName>
    <definedName name="Time_ID_14">'[18]МТР Газ України'!$B$1</definedName>
    <definedName name="Time_ID_15">'[18]МТР Газ України'!$B$1</definedName>
    <definedName name="Time_ID_16">'[18]МТР Газ України'!$B$1</definedName>
    <definedName name="Time_ID_17">'[18]МТР Газ України'!$B$1</definedName>
    <definedName name="Time_ID_18">'[19]МТР Газ України'!$B$1</definedName>
    <definedName name="Time_ID_19">'[20]МТР Газ України'!$B$1</definedName>
    <definedName name="Time_ID_20">'[19]МТР Газ України'!$B$1</definedName>
    <definedName name="Time_ID_21">'[21]МТР Газ України'!$B$1</definedName>
    <definedName name="Time_ID_23">'[20]МТР Газ України'!$B$1</definedName>
    <definedName name="Time_ID_25">'[21]МТР Газ України'!$B$1</definedName>
    <definedName name="Time_ID_6">'[18]МТР Газ України'!$B$1</definedName>
    <definedName name="Time_ID0">'[16]МТР Газ України'!$F$1</definedName>
    <definedName name="Time_ID0_10">'[17]7  Інші витрати'!#REF!</definedName>
    <definedName name="Time_ID0_11">'[18]МТР Газ України'!$F$1</definedName>
    <definedName name="Time_ID0_12">'[18]МТР Газ України'!$F$1</definedName>
    <definedName name="Time_ID0_13">'[18]МТР Газ України'!$F$1</definedName>
    <definedName name="Time_ID0_14">'[18]МТР Газ України'!$F$1</definedName>
    <definedName name="Time_ID0_15">'[18]МТР Газ України'!$F$1</definedName>
    <definedName name="Time_ID0_16">'[18]МТР Газ України'!$F$1</definedName>
    <definedName name="Time_ID0_17">'[18]МТР Газ України'!$F$1</definedName>
    <definedName name="Time_ID0_18">'[19]МТР Газ України'!$F$1</definedName>
    <definedName name="Time_ID0_19">'[20]МТР Газ України'!$F$1</definedName>
    <definedName name="Time_ID0_20">'[19]МТР Газ України'!$F$1</definedName>
    <definedName name="Time_ID0_21">'[21]МТР Газ України'!$F$1</definedName>
    <definedName name="Time_ID0_23">'[20]МТР Газ України'!$F$1</definedName>
    <definedName name="Time_ID0_25">'[21]МТР Газ України'!$F$1</definedName>
    <definedName name="Time_ID0_6">'[18]МТР Газ України'!$F$1</definedName>
    <definedName name="ttttttt">#REF!</definedName>
    <definedName name="Unit">[6]Inform!$E$38</definedName>
    <definedName name="Unit_21">[7]Inform!$E$38</definedName>
    <definedName name="Unit_25">[7]Inform!$E$38</definedName>
    <definedName name="Unit_6">[8]Inform!$E$38</definedName>
    <definedName name="WQER">'[24]МТР Газ України'!$B$4</definedName>
    <definedName name="wr">'[24]МТР Газ України'!$B$4</definedName>
    <definedName name="yyyy">#REF!</definedName>
    <definedName name="zx">'[4]МТР Газ України'!$F$1</definedName>
    <definedName name="zxc">[5]Inform!$E$38</definedName>
    <definedName name="а">'[13]7  Інші витрати'!#REF!</definedName>
    <definedName name="ав">#REF!</definedName>
    <definedName name="аен">'[24]МТР Газ України'!$B$4</definedName>
    <definedName name="_xlnm.Database">'[25]Ener '!$A$1:$G$2645</definedName>
    <definedName name="в">'[26]МТР Газ України'!$F$1</definedName>
    <definedName name="ватт">'[27]БАЗА  '!#REF!</definedName>
    <definedName name="Д">'[15]МТР Газ України'!$B$4</definedName>
    <definedName name="е">#REF!</definedName>
    <definedName name="є">#REF!</definedName>
    <definedName name="_xlnm.Print_Titles" localSheetId="5">' V. Коефіцієнти'!$5:$5</definedName>
    <definedName name="_xlnm.Print_Titles" localSheetId="1">'I. Фін результат'!$3:$5</definedName>
    <definedName name="_xlnm.Print_Titles" localSheetId="2">'ІІ. Розр. з бюджетом'!$3:$5</definedName>
    <definedName name="_xlnm.Print_Titles" localSheetId="3">'ІІІ. Рух грош. коштів'!$3:$5</definedName>
    <definedName name="_xlnm.Print_Titles" localSheetId="0">'Осн. фін. пок.'!$37:$39</definedName>
    <definedName name="Заголовки_для_печати_МИ">'[28]1993'!$A$1:$IV$3,'[28]1993'!$A$1:$A$65536</definedName>
    <definedName name="і">[30]Inform!$F$2</definedName>
    <definedName name="ів">#REF!</definedName>
    <definedName name="ів___0">#REF!</definedName>
    <definedName name="ів_22">#REF!</definedName>
    <definedName name="ів_26">#REF!</definedName>
    <definedName name="іваіа">'[29]7  Інші витрати'!#REF!</definedName>
    <definedName name="іваф">#REF!</definedName>
    <definedName name="івів">'[12]МТР Газ України'!$B$1</definedName>
    <definedName name="іцу">[23]Inform!$G$2</definedName>
    <definedName name="йуц">#REF!</definedName>
    <definedName name="йцу">#REF!</definedName>
    <definedName name="йцуйй">#REF!</definedName>
    <definedName name="йцукц">'[29]7  Інші витрати'!#REF!</definedName>
    <definedName name="КЕ">#REF!</definedName>
    <definedName name="КЕ___0">#REF!</definedName>
    <definedName name="КЕ_22">#REF!</definedName>
    <definedName name="КЕ_26">#REF!</definedName>
    <definedName name="кен">#REF!</definedName>
    <definedName name="л">#REF!</definedName>
    <definedName name="_xlnm.Print_Area" localSheetId="5">' V. Коефіцієнти'!$A$1:$H$24</definedName>
    <definedName name="_xlnm.Print_Area" localSheetId="6">'6.1. Інша інфо_1'!$A$1:$O$67</definedName>
    <definedName name="_xlnm.Print_Area" localSheetId="7">'6.2. Інша інфо_2'!$A$1:$AE$59</definedName>
    <definedName name="_xlnm.Print_Area" localSheetId="4">'IV. Кап. інвестиції'!$A$1:$J$17</definedName>
    <definedName name="_xlnm.Print_Area" localSheetId="2">'ІІ. Розр. з бюджетом'!$A$1:$J$46</definedName>
    <definedName name="_xlnm.Print_Area" localSheetId="3">'ІІІ. Рух грош. коштів'!$A$1:$J$74</definedName>
    <definedName name="_xlnm.Print_Area" localSheetId="0">'Осн. фін. пок.'!$A$1:$J$131</definedName>
    <definedName name="п">'[13]7  Інші витрати'!#REF!</definedName>
    <definedName name="пдв">'[15]МТР Газ України'!$B$4</definedName>
    <definedName name="пдв_утг">'[15]МТР Газ України'!$F$1</definedName>
    <definedName name="План">#REF!</definedName>
    <definedName name="Порівняльний_розрахунок_ціни_природного_газу__що_експортується____________________________________________________________________________________________________________________НАК__Нафтогаз_України___у_2005_році.">#REF!</definedName>
    <definedName name="ппп">[31]Inform!$E$6</definedName>
    <definedName name="р">#REF!</definedName>
    <definedName name="т">[32]Inform!$E$6</definedName>
    <definedName name="тариф">[33]Inform!$G$2</definedName>
    <definedName name="уйцукйцуйу">#REF!</definedName>
    <definedName name="уке">[34]Inform!$G$2</definedName>
    <definedName name="УТГ">'[15]МТР Газ України'!$B$4</definedName>
    <definedName name="фів">'[24]МТР Газ України'!$B$4</definedName>
    <definedName name="фіваіф">'[29]7  Інші витрати'!#REF!</definedName>
    <definedName name="фф">'[26]МТР Газ України'!$F$1</definedName>
    <definedName name="ц">'[13]7  Інші витрати'!#REF!</definedName>
    <definedName name="ччч">'[35]БАЗА  '!#REF!</definedName>
    <definedName name="ш">#REF!</definedName>
  </definedNames>
  <calcPr calcId="162913"/>
</workbook>
</file>

<file path=xl/calcChain.xml><?xml version="1.0" encoding="utf-8"?>
<calcChain xmlns="http://schemas.openxmlformats.org/spreadsheetml/2006/main">
  <c r="H7" i="18" l="1"/>
  <c r="I7" i="18"/>
  <c r="J7" i="18"/>
  <c r="F123" i="14"/>
  <c r="E123" i="14"/>
  <c r="G77" i="14"/>
  <c r="H77" i="14" s="1"/>
  <c r="I77" i="14" s="1"/>
  <c r="J77" i="14" s="1"/>
  <c r="G78" i="14"/>
  <c r="H78" i="14" s="1"/>
  <c r="I78" i="14" s="1"/>
  <c r="J78" i="14" s="1"/>
  <c r="G51" i="14"/>
  <c r="H51" i="14" s="1"/>
  <c r="I51" i="14" s="1"/>
  <c r="J51" i="14" s="1"/>
  <c r="D45" i="14"/>
  <c r="E45" i="14"/>
  <c r="F45" i="14"/>
  <c r="G45" i="14" s="1"/>
  <c r="H45" i="14" s="1"/>
  <c r="I45" i="14" s="1"/>
  <c r="J45" i="14" s="1"/>
  <c r="D46" i="14"/>
  <c r="E46" i="14"/>
  <c r="F46" i="14"/>
  <c r="G46" i="14" s="1"/>
  <c r="H46" i="14" s="1"/>
  <c r="I46" i="14" s="1"/>
  <c r="J46" i="14" s="1"/>
  <c r="D47" i="14"/>
  <c r="E47" i="14"/>
  <c r="F47" i="14"/>
  <c r="G47" i="14" s="1"/>
  <c r="H47" i="14" s="1"/>
  <c r="I47" i="14" s="1"/>
  <c r="J47" i="14" s="1"/>
  <c r="D58" i="14"/>
  <c r="E58" i="14"/>
  <c r="D59" i="14"/>
  <c r="E59" i="14"/>
  <c r="D60" i="14"/>
  <c r="E60" i="14"/>
  <c r="D61" i="14"/>
  <c r="E61" i="14"/>
  <c r="D52" i="14"/>
  <c r="E52" i="14"/>
  <c r="D53" i="14"/>
  <c r="E53" i="14"/>
  <c r="D54" i="14"/>
  <c r="E54" i="14"/>
  <c r="D55" i="14"/>
  <c r="E55" i="14"/>
  <c r="F55" i="14"/>
  <c r="G55" i="14" s="1"/>
  <c r="H55" i="14" s="1"/>
  <c r="I55" i="14" s="1"/>
  <c r="J55" i="14" s="1"/>
  <c r="D56" i="14"/>
  <c r="E56" i="14"/>
  <c r="C56" i="14"/>
  <c r="C55" i="14"/>
  <c r="C54" i="14"/>
  <c r="C53" i="14"/>
  <c r="C61" i="14"/>
  <c r="C59" i="14"/>
  <c r="C58" i="14"/>
  <c r="C47" i="14"/>
  <c r="C45" i="14"/>
  <c r="G36" i="18"/>
  <c r="G34" i="18"/>
  <c r="G30" i="18"/>
  <c r="G27" i="18"/>
  <c r="G25" i="18"/>
  <c r="G20" i="18"/>
  <c r="G18" i="18" s="1"/>
  <c r="D44" i="18"/>
  <c r="F44" i="18"/>
  <c r="G44" i="18"/>
  <c r="H44" i="18"/>
  <c r="I44" i="18"/>
  <c r="J44" i="18"/>
  <c r="C44" i="18"/>
  <c r="D39" i="18"/>
  <c r="D50" i="18" s="1"/>
  <c r="F39" i="18"/>
  <c r="F50" i="18" s="1"/>
  <c r="G39" i="18"/>
  <c r="H39" i="18"/>
  <c r="H50" i="18" s="1"/>
  <c r="I39" i="18"/>
  <c r="J39" i="18"/>
  <c r="D34" i="18"/>
  <c r="J18" i="18"/>
  <c r="J37" i="18" s="1"/>
  <c r="D25" i="18"/>
  <c r="D18" i="18" s="1"/>
  <c r="G50" i="18"/>
  <c r="J50" i="18"/>
  <c r="D52" i="18"/>
  <c r="F52" i="18"/>
  <c r="G52" i="18"/>
  <c r="H52" i="18"/>
  <c r="I52" i="18"/>
  <c r="J52" i="18"/>
  <c r="D59" i="18"/>
  <c r="D67" i="18" s="1"/>
  <c r="F59" i="18"/>
  <c r="G59" i="18"/>
  <c r="G67" i="18" s="1"/>
  <c r="H59" i="18"/>
  <c r="H67" i="18" s="1"/>
  <c r="I59" i="18"/>
  <c r="I67" i="18" s="1"/>
  <c r="J59" i="18"/>
  <c r="J67" i="18" s="1"/>
  <c r="E20" i="18"/>
  <c r="E21" i="18"/>
  <c r="E22" i="18"/>
  <c r="E23" i="18"/>
  <c r="E24" i="18"/>
  <c r="E26" i="18"/>
  <c r="E27" i="18"/>
  <c r="E28" i="18"/>
  <c r="E29" i="18"/>
  <c r="E30" i="18"/>
  <c r="E32" i="18"/>
  <c r="E33" i="18"/>
  <c r="E34" i="18"/>
  <c r="E35" i="18"/>
  <c r="E36" i="18"/>
  <c r="E38" i="18"/>
  <c r="E40" i="18"/>
  <c r="E39" i="18" s="1"/>
  <c r="E41" i="18"/>
  <c r="E42" i="18"/>
  <c r="E43" i="18"/>
  <c r="E45" i="18"/>
  <c r="E44" i="18" s="1"/>
  <c r="E50" i="18" s="1"/>
  <c r="E46" i="18"/>
  <c r="E47" i="18"/>
  <c r="E48" i="18"/>
  <c r="E49" i="18"/>
  <c r="E51" i="18"/>
  <c r="E53" i="18"/>
  <c r="E54" i="18"/>
  <c r="E55" i="18"/>
  <c r="E56" i="18"/>
  <c r="E57" i="18"/>
  <c r="E58" i="18"/>
  <c r="E52" i="18" s="1"/>
  <c r="E60" i="18"/>
  <c r="E61" i="18"/>
  <c r="E59" i="18" s="1"/>
  <c r="E62" i="18"/>
  <c r="E63" i="18"/>
  <c r="E64" i="18"/>
  <c r="E65" i="18"/>
  <c r="E70" i="18"/>
  <c r="E19" i="18"/>
  <c r="N12" i="10"/>
  <c r="N13" i="10"/>
  <c r="N16" i="10"/>
  <c r="N17" i="10"/>
  <c r="N18" i="10"/>
  <c r="N19" i="10"/>
  <c r="N20" i="10"/>
  <c r="N21" i="10"/>
  <c r="N22" i="10"/>
  <c r="N11" i="10"/>
  <c r="L12" i="10"/>
  <c r="L13" i="10"/>
  <c r="L16" i="10"/>
  <c r="L17" i="10"/>
  <c r="L18" i="10"/>
  <c r="L19" i="10"/>
  <c r="L20" i="10"/>
  <c r="L21" i="10"/>
  <c r="L22" i="10"/>
  <c r="L11" i="10"/>
  <c r="J14" i="10"/>
  <c r="J26" i="10" s="1"/>
  <c r="F14" i="10"/>
  <c r="F23" i="10"/>
  <c r="H23" i="10"/>
  <c r="F24" i="10"/>
  <c r="H24" i="10"/>
  <c r="F25" i="10"/>
  <c r="H25" i="10"/>
  <c r="J25" i="10"/>
  <c r="F26" i="10"/>
  <c r="H26" i="10"/>
  <c r="F15" i="10"/>
  <c r="D24" i="10"/>
  <c r="D25" i="10"/>
  <c r="D26" i="10"/>
  <c r="D23" i="10"/>
  <c r="D15" i="10"/>
  <c r="G11" i="18"/>
  <c r="G7" i="18" s="1"/>
  <c r="E7" i="18"/>
  <c r="D7" i="18"/>
  <c r="C39" i="18"/>
  <c r="C52" i="18"/>
  <c r="C59" i="18"/>
  <c r="C67" i="18" s="1"/>
  <c r="D30" i="19"/>
  <c r="E30" i="19"/>
  <c r="G30" i="19"/>
  <c r="H30" i="19"/>
  <c r="I30" i="19"/>
  <c r="J30" i="19"/>
  <c r="D20" i="19"/>
  <c r="E20" i="19"/>
  <c r="G20" i="19"/>
  <c r="H20" i="19"/>
  <c r="I20" i="19"/>
  <c r="C20" i="19"/>
  <c r="D35" i="19"/>
  <c r="D43" i="19" s="1"/>
  <c r="E35" i="19"/>
  <c r="E43" i="19" s="1"/>
  <c r="G35" i="19"/>
  <c r="G43" i="19" s="1"/>
  <c r="H35" i="19"/>
  <c r="H43" i="19" s="1"/>
  <c r="I35" i="19"/>
  <c r="I43" i="19" s="1"/>
  <c r="J35" i="19"/>
  <c r="J43" i="19" s="1"/>
  <c r="C35" i="19"/>
  <c r="C43" i="19" s="1"/>
  <c r="C30" i="19"/>
  <c r="J20" i="19"/>
  <c r="J26" i="20"/>
  <c r="J23" i="20"/>
  <c r="C10" i="20"/>
  <c r="G102" i="20"/>
  <c r="H102" i="20"/>
  <c r="I102" i="20"/>
  <c r="J102" i="20"/>
  <c r="E24" i="20"/>
  <c r="D24" i="20"/>
  <c r="D49" i="20"/>
  <c r="D46" i="20"/>
  <c r="E12" i="20"/>
  <c r="D12" i="20"/>
  <c r="F8" i="20"/>
  <c r="D9" i="20"/>
  <c r="F120" i="20"/>
  <c r="J119" i="20"/>
  <c r="J107" i="20" s="1"/>
  <c r="I119" i="20"/>
  <c r="I107" i="20" s="1"/>
  <c r="H119" i="20"/>
  <c r="H107" i="20" s="1"/>
  <c r="G119" i="20"/>
  <c r="G107" i="20" s="1"/>
  <c r="F119" i="20"/>
  <c r="F107" i="20" s="1"/>
  <c r="E119" i="20"/>
  <c r="E107" i="20" s="1"/>
  <c r="D119" i="20"/>
  <c r="D107" i="20" s="1"/>
  <c r="C119" i="20"/>
  <c r="C107" i="20" s="1"/>
  <c r="J118" i="20"/>
  <c r="I118" i="20"/>
  <c r="H118" i="20"/>
  <c r="G118" i="20"/>
  <c r="F118" i="20"/>
  <c r="E118" i="20"/>
  <c r="D118" i="20"/>
  <c r="C118" i="20"/>
  <c r="J117" i="20"/>
  <c r="J121" i="20" s="1"/>
  <c r="I117" i="20"/>
  <c r="I121" i="20" s="1"/>
  <c r="H117" i="20"/>
  <c r="H121" i="20" s="1"/>
  <c r="G117" i="20"/>
  <c r="G121" i="20" s="1"/>
  <c r="F117" i="20"/>
  <c r="E117" i="20"/>
  <c r="E121" i="20" s="1"/>
  <c r="D117" i="20"/>
  <c r="D121" i="20" s="1"/>
  <c r="C117" i="20"/>
  <c r="F116" i="20"/>
  <c r="C116" i="20"/>
  <c r="F115" i="20"/>
  <c r="C115" i="20"/>
  <c r="C114" i="20" s="1"/>
  <c r="C121" i="20" s="1"/>
  <c r="F114" i="20"/>
  <c r="J111" i="20"/>
  <c r="I111" i="20"/>
  <c r="H111" i="20"/>
  <c r="G111" i="20"/>
  <c r="E111" i="20"/>
  <c r="D111" i="20"/>
  <c r="C111" i="20"/>
  <c r="J110" i="20"/>
  <c r="I110" i="20"/>
  <c r="H110" i="20"/>
  <c r="G110" i="20"/>
  <c r="E110" i="20"/>
  <c r="D110" i="20"/>
  <c r="C110" i="20"/>
  <c r="J109" i="20"/>
  <c r="I109" i="20"/>
  <c r="H109" i="20"/>
  <c r="G109" i="20"/>
  <c r="E109" i="20"/>
  <c r="D109" i="20"/>
  <c r="C109" i="20"/>
  <c r="J108" i="20"/>
  <c r="I108" i="20"/>
  <c r="H108" i="20"/>
  <c r="G108" i="20"/>
  <c r="E108" i="20"/>
  <c r="D108" i="20"/>
  <c r="C108" i="20"/>
  <c r="F104" i="20"/>
  <c r="E102" i="20"/>
  <c r="D102" i="20"/>
  <c r="C102" i="20"/>
  <c r="F98" i="20"/>
  <c r="F61" i="14" s="1"/>
  <c r="G61" i="14" s="1"/>
  <c r="H61" i="14" s="1"/>
  <c r="I61" i="14" s="1"/>
  <c r="J61" i="14" s="1"/>
  <c r="F97" i="20"/>
  <c r="F96" i="20"/>
  <c r="F59" i="14" s="1"/>
  <c r="G59" i="14" s="1"/>
  <c r="H59" i="14" s="1"/>
  <c r="I59" i="14" s="1"/>
  <c r="J59" i="14" s="1"/>
  <c r="F95" i="20"/>
  <c r="F58" i="14" s="1"/>
  <c r="G58" i="14" s="1"/>
  <c r="H58" i="14" s="1"/>
  <c r="I58" i="14" s="1"/>
  <c r="J58" i="14" s="1"/>
  <c r="F93" i="20"/>
  <c r="F56" i="14" s="1"/>
  <c r="G56" i="14" s="1"/>
  <c r="H56" i="14" s="1"/>
  <c r="I56" i="14" s="1"/>
  <c r="J56" i="14" s="1"/>
  <c r="F92" i="20"/>
  <c r="J91" i="20"/>
  <c r="I91" i="20"/>
  <c r="H91" i="20"/>
  <c r="G91" i="20"/>
  <c r="F91" i="20"/>
  <c r="E91" i="20"/>
  <c r="D91" i="20"/>
  <c r="F89" i="20"/>
  <c r="F60" i="14" s="1"/>
  <c r="G60" i="14" s="1"/>
  <c r="H60" i="14" s="1"/>
  <c r="I60" i="14" s="1"/>
  <c r="J60" i="14" s="1"/>
  <c r="F87" i="20"/>
  <c r="F54" i="14" s="1"/>
  <c r="G54" i="14" s="1"/>
  <c r="H54" i="14" s="1"/>
  <c r="I54" i="14" s="1"/>
  <c r="J54" i="14" s="1"/>
  <c r="F86" i="20"/>
  <c r="F53" i="14" s="1"/>
  <c r="G53" i="14" s="1"/>
  <c r="H53" i="14" s="1"/>
  <c r="I53" i="14" s="1"/>
  <c r="J53" i="14" s="1"/>
  <c r="F85" i="20"/>
  <c r="F84" i="20"/>
  <c r="F102" i="20" s="1"/>
  <c r="F81" i="20"/>
  <c r="F80" i="20"/>
  <c r="F79" i="20"/>
  <c r="F78" i="20"/>
  <c r="F111" i="20" s="1"/>
  <c r="F77" i="20"/>
  <c r="F109" i="20" s="1"/>
  <c r="F75" i="20"/>
  <c r="F74" i="20"/>
  <c r="F110" i="20" s="1"/>
  <c r="F73" i="20"/>
  <c r="F108" i="20" s="1"/>
  <c r="F69" i="20"/>
  <c r="F68" i="20"/>
  <c r="F67" i="20"/>
  <c r="F66" i="20"/>
  <c r="F65" i="20"/>
  <c r="F64" i="20"/>
  <c r="F61" i="20"/>
  <c r="F57" i="20"/>
  <c r="F56" i="20"/>
  <c r="F53" i="20"/>
  <c r="F52" i="20"/>
  <c r="F42" i="20"/>
  <c r="F41" i="20"/>
  <c r="G40" i="20"/>
  <c r="F39" i="20"/>
  <c r="F38" i="20"/>
  <c r="J36" i="20"/>
  <c r="I36" i="20"/>
  <c r="H36" i="20"/>
  <c r="G36" i="20"/>
  <c r="F36" i="20"/>
  <c r="F44" i="14" s="1"/>
  <c r="G44" i="14" s="1"/>
  <c r="H44" i="14" s="1"/>
  <c r="I44" i="14" s="1"/>
  <c r="J44" i="14" s="1"/>
  <c r="E36" i="20"/>
  <c r="E103" i="20" s="1"/>
  <c r="C36" i="20"/>
  <c r="C44" i="14" s="1"/>
  <c r="F35" i="20"/>
  <c r="G7" i="11" s="1"/>
  <c r="E35" i="20"/>
  <c r="F7" i="11" s="1"/>
  <c r="D35" i="20"/>
  <c r="E7" i="11" s="1"/>
  <c r="J34" i="20"/>
  <c r="I34" i="20"/>
  <c r="H34" i="20"/>
  <c r="G34" i="20"/>
  <c r="J33" i="20"/>
  <c r="I33" i="20"/>
  <c r="H33" i="20"/>
  <c r="G33" i="20"/>
  <c r="J32" i="20"/>
  <c r="I32" i="20"/>
  <c r="H32" i="20"/>
  <c r="G32" i="20"/>
  <c r="G21" i="20"/>
  <c r="G20" i="20"/>
  <c r="H20" i="20" s="1"/>
  <c r="I20" i="20" s="1"/>
  <c r="J20" i="20" s="1"/>
  <c r="J10" i="20" s="1"/>
  <c r="J35" i="20" s="1"/>
  <c r="J83" i="20" s="1"/>
  <c r="G18" i="20"/>
  <c r="J17" i="20"/>
  <c r="I17" i="20"/>
  <c r="H17" i="20"/>
  <c r="G17" i="20"/>
  <c r="J15" i="20"/>
  <c r="I15" i="20"/>
  <c r="H15" i="20"/>
  <c r="G15" i="20"/>
  <c r="F15" i="20"/>
  <c r="E16" i="20"/>
  <c r="D16" i="20"/>
  <c r="C15" i="20"/>
  <c r="J14" i="20"/>
  <c r="I14" i="20"/>
  <c r="G14" i="20"/>
  <c r="F14" i="20"/>
  <c r="C14" i="20"/>
  <c r="J94" i="20" l="1"/>
  <c r="J99" i="20" s="1"/>
  <c r="J106" i="20"/>
  <c r="C16" i="20"/>
  <c r="C103" i="20"/>
  <c r="I10" i="20"/>
  <c r="I103" i="20" s="1"/>
  <c r="J68" i="18"/>
  <c r="F52" i="14"/>
  <c r="G52" i="14" s="1"/>
  <c r="H52" i="14" s="1"/>
  <c r="I52" i="14" s="1"/>
  <c r="J52" i="14" s="1"/>
  <c r="F121" i="20"/>
  <c r="G10" i="20"/>
  <c r="H10" i="20"/>
  <c r="H103" i="20" s="1"/>
  <c r="F67" i="18"/>
  <c r="D37" i="18"/>
  <c r="C50" i="18"/>
  <c r="E44" i="14"/>
  <c r="N25" i="10"/>
  <c r="N14" i="10"/>
  <c r="N26" i="10"/>
  <c r="L26" i="10"/>
  <c r="L14" i="10"/>
  <c r="L25" i="10"/>
  <c r="J112" i="20"/>
  <c r="J71" i="18"/>
  <c r="G37" i="18"/>
  <c r="I50" i="18"/>
  <c r="E67" i="18"/>
  <c r="J103" i="20"/>
  <c r="I35" i="20"/>
  <c r="I83" i="20" s="1"/>
  <c r="H35" i="20"/>
  <c r="H83" i="20" s="1"/>
  <c r="H14" i="20"/>
  <c r="C35" i="20"/>
  <c r="F11" i="20"/>
  <c r="F103" i="20"/>
  <c r="E83" i="20"/>
  <c r="D36" i="20"/>
  <c r="F83" i="20"/>
  <c r="E94" i="20" l="1"/>
  <c r="E99" i="20" s="1"/>
  <c r="E106" i="20"/>
  <c r="E112" i="20" s="1"/>
  <c r="F8" i="11" s="1"/>
  <c r="I94" i="20"/>
  <c r="I99" i="20" s="1"/>
  <c r="I106" i="20"/>
  <c r="I112" i="20" s="1"/>
  <c r="G103" i="20"/>
  <c r="G35" i="20"/>
  <c r="G83" i="20" s="1"/>
  <c r="D103" i="20"/>
  <c r="D44" i="14"/>
  <c r="C83" i="20"/>
  <c r="C106" i="20" s="1"/>
  <c r="C112" i="20" s="1"/>
  <c r="D8" i="11" s="1"/>
  <c r="D7" i="11"/>
  <c r="H94" i="20"/>
  <c r="H99" i="20" s="1"/>
  <c r="H106" i="20"/>
  <c r="H112" i="20" s="1"/>
  <c r="F94" i="20"/>
  <c r="F99" i="20" s="1"/>
  <c r="F106" i="20"/>
  <c r="F112" i="20" s="1"/>
  <c r="D112" i="20" s="1"/>
  <c r="E8" i="11" s="1"/>
  <c r="G68" i="18"/>
  <c r="G71" i="18" s="1"/>
  <c r="D83" i="20"/>
  <c r="D94" i="20" l="1"/>
  <c r="D99" i="20" s="1"/>
  <c r="D106" i="20"/>
  <c r="C94" i="20"/>
  <c r="C99" i="20" s="1"/>
  <c r="G94" i="20"/>
  <c r="G99" i="20" s="1"/>
  <c r="G106" i="20"/>
  <c r="G112" i="20" s="1"/>
  <c r="G8" i="11"/>
  <c r="C88" i="14"/>
  <c r="I25" i="18" l="1"/>
  <c r="I18" i="18" s="1"/>
  <c r="I37" i="18" s="1"/>
  <c r="H25" i="18"/>
  <c r="H18" i="18" s="1"/>
  <c r="H37" i="18" s="1"/>
  <c r="F35" i="19"/>
  <c r="F32" i="18"/>
  <c r="F29" i="18"/>
  <c r="F28" i="18"/>
  <c r="F26" i="18"/>
  <c r="F10" i="18"/>
  <c r="F9" i="18"/>
  <c r="F7" i="18" s="1"/>
  <c r="I68" i="18" l="1"/>
  <c r="I71" i="18" s="1"/>
  <c r="H68" i="18"/>
  <c r="H71" i="18" s="1"/>
  <c r="F34" i="19"/>
  <c r="F33" i="19"/>
  <c r="F32" i="19"/>
  <c r="F28" i="19"/>
  <c r="F26" i="19"/>
  <c r="F24" i="19"/>
  <c r="F23" i="19"/>
  <c r="F41" i="14"/>
  <c r="G41" i="14" s="1"/>
  <c r="H41" i="14" s="1"/>
  <c r="I41" i="14" s="1"/>
  <c r="J41" i="14" s="1"/>
  <c r="J15" i="10"/>
  <c r="J23" i="10"/>
  <c r="J24" i="10"/>
  <c r="F20" i="19" l="1"/>
  <c r="F30" i="19"/>
  <c r="F43" i="19" s="1"/>
  <c r="N24" i="10"/>
  <c r="L24" i="10"/>
  <c r="N23" i="10"/>
  <c r="L23" i="10"/>
  <c r="N15" i="10"/>
  <c r="L15" i="10"/>
  <c r="E41" i="14"/>
  <c r="E42" i="14"/>
  <c r="C25" i="18" l="1"/>
  <c r="C18" i="18" s="1"/>
  <c r="C37" i="18" l="1"/>
  <c r="C68" i="18" s="1"/>
  <c r="C71" i="18" s="1"/>
  <c r="C66" i="14"/>
  <c r="D71" i="18" l="1"/>
  <c r="E71" i="18" s="1"/>
  <c r="E69" i="18"/>
  <c r="C41" i="14"/>
  <c r="D41" i="14"/>
  <c r="D42" i="14"/>
  <c r="F124" i="14" l="1"/>
  <c r="D31" i="18" l="1"/>
  <c r="D73" i="14"/>
  <c r="D67" i="14"/>
  <c r="D68" i="14"/>
  <c r="D74" i="14"/>
  <c r="D88" i="14"/>
  <c r="D119" i="14"/>
  <c r="D120" i="14"/>
  <c r="D121" i="14"/>
  <c r="D122" i="14"/>
  <c r="D123" i="14"/>
  <c r="D127" i="14"/>
  <c r="D124" i="14"/>
  <c r="D125" i="14"/>
  <c r="D126" i="14"/>
  <c r="E31" i="18" l="1"/>
  <c r="F31" i="18"/>
  <c r="F25" i="18"/>
  <c r="F18" i="18" s="1"/>
  <c r="F37" i="18" s="1"/>
  <c r="F68" i="18" s="1"/>
  <c r="F71" i="18" s="1"/>
  <c r="E25" i="18"/>
  <c r="E18" i="18" s="1"/>
  <c r="E37" i="18" s="1"/>
  <c r="E68" i="18" s="1"/>
  <c r="D66" i="14"/>
  <c r="F81" i="14"/>
  <c r="F74" i="14"/>
  <c r="G74" i="14" s="1"/>
  <c r="H74" i="14" s="1"/>
  <c r="I74" i="14" s="1"/>
  <c r="J74" i="14" s="1"/>
  <c r="C123" i="14"/>
  <c r="O53" i="9"/>
  <c r="Q53" i="9"/>
  <c r="S53" i="9"/>
  <c r="M46" i="9"/>
  <c r="G53" i="9"/>
  <c r="I53" i="9"/>
  <c r="K53" i="9"/>
  <c r="E53" i="9"/>
  <c r="AC20" i="9"/>
  <c r="AC21" i="9"/>
  <c r="AC22" i="9"/>
  <c r="W23" i="9"/>
  <c r="Q23" i="9"/>
  <c r="AC19" i="9"/>
  <c r="Z20" i="9"/>
  <c r="Z21" i="9"/>
  <c r="Z22" i="9"/>
  <c r="T23" i="9"/>
  <c r="Z19" i="9"/>
  <c r="AC8" i="9"/>
  <c r="AC9" i="9"/>
  <c r="AC10" i="9"/>
  <c r="V11" i="9"/>
  <c r="N11" i="9"/>
  <c r="AC7" i="9"/>
  <c r="Z8" i="9"/>
  <c r="Z9" i="9"/>
  <c r="Z10" i="9"/>
  <c r="R11" i="9"/>
  <c r="Z7" i="9"/>
  <c r="K52" i="10"/>
  <c r="G114" i="14"/>
  <c r="H114" i="14"/>
  <c r="I114" i="14"/>
  <c r="J114" i="14"/>
  <c r="G110" i="14"/>
  <c r="H110" i="14"/>
  <c r="I110" i="14"/>
  <c r="J110" i="14"/>
  <c r="C114" i="14"/>
  <c r="D114" i="14"/>
  <c r="E114" i="14"/>
  <c r="C110" i="14"/>
  <c r="D110" i="14"/>
  <c r="E110" i="14"/>
  <c r="F115" i="14"/>
  <c r="F116" i="14"/>
  <c r="F117" i="14"/>
  <c r="F111" i="14"/>
  <c r="F112" i="14"/>
  <c r="F113" i="14"/>
  <c r="D67" i="10"/>
  <c r="G67" i="10"/>
  <c r="J67" i="10"/>
  <c r="M64" i="10"/>
  <c r="M61" i="10"/>
  <c r="M58" i="10"/>
  <c r="F125" i="14"/>
  <c r="C125" i="14"/>
  <c r="F126" i="14"/>
  <c r="C126" i="14"/>
  <c r="F127" i="14"/>
  <c r="C127" i="14"/>
  <c r="E125" i="14"/>
  <c r="E126" i="14"/>
  <c r="E127" i="14"/>
  <c r="E124" i="14"/>
  <c r="F121" i="14"/>
  <c r="F122" i="14"/>
  <c r="F120" i="14"/>
  <c r="E121" i="14"/>
  <c r="E122" i="14"/>
  <c r="E120" i="14"/>
  <c r="C121" i="14"/>
  <c r="C122" i="14"/>
  <c r="C120" i="14"/>
  <c r="C46" i="14"/>
  <c r="C52" i="14"/>
  <c r="C60" i="14"/>
  <c r="E88" i="14"/>
  <c r="D80" i="14"/>
  <c r="D85" i="14"/>
  <c r="E80" i="14"/>
  <c r="E85" i="14"/>
  <c r="F80" i="14"/>
  <c r="C83" i="14"/>
  <c r="C84" i="14"/>
  <c r="C80" i="14"/>
  <c r="C85" i="14"/>
  <c r="D81" i="14"/>
  <c r="E81" i="14"/>
  <c r="C81" i="14"/>
  <c r="F85" i="14"/>
  <c r="D84" i="14"/>
  <c r="F83" i="14"/>
  <c r="D83" i="14"/>
  <c r="E83" i="14"/>
  <c r="C74" i="14"/>
  <c r="D76" i="14"/>
  <c r="E76" i="14"/>
  <c r="C76" i="14"/>
  <c r="C75" i="14"/>
  <c r="E73" i="14"/>
  <c r="C73" i="14"/>
  <c r="D72" i="14"/>
  <c r="E72" i="14"/>
  <c r="C72" i="14"/>
  <c r="D71" i="14"/>
  <c r="E71" i="14"/>
  <c r="C71" i="14"/>
  <c r="D70" i="14"/>
  <c r="E70" i="14"/>
  <c r="C70" i="14"/>
  <c r="D69" i="14"/>
  <c r="E69" i="14"/>
  <c r="C69" i="14"/>
  <c r="E68" i="14"/>
  <c r="C68" i="14"/>
  <c r="E67" i="14"/>
  <c r="C67" i="14"/>
  <c r="E66" i="14"/>
  <c r="E75" i="14"/>
  <c r="D75" i="14"/>
  <c r="E74" i="14"/>
  <c r="F69" i="14"/>
  <c r="G69" i="14" s="1"/>
  <c r="H69" i="14" s="1"/>
  <c r="I69" i="14" s="1"/>
  <c r="J69" i="14" s="1"/>
  <c r="F70" i="14"/>
  <c r="G70" i="14" s="1"/>
  <c r="H70" i="14" s="1"/>
  <c r="I70" i="14" s="1"/>
  <c r="J70" i="14" s="1"/>
  <c r="F71" i="14"/>
  <c r="G71" i="14" s="1"/>
  <c r="H71" i="14" s="1"/>
  <c r="I71" i="14" s="1"/>
  <c r="J71" i="14" s="1"/>
  <c r="F72" i="14"/>
  <c r="G72" i="14" s="1"/>
  <c r="H72" i="14" s="1"/>
  <c r="I72" i="14" s="1"/>
  <c r="J72" i="14" s="1"/>
  <c r="F73" i="14"/>
  <c r="G73" i="14" s="1"/>
  <c r="H73" i="14" s="1"/>
  <c r="I73" i="14" s="1"/>
  <c r="J73" i="14" s="1"/>
  <c r="F76" i="14"/>
  <c r="G76" i="14" s="1"/>
  <c r="H76" i="14" s="1"/>
  <c r="I76" i="14" s="1"/>
  <c r="J76" i="14" s="1"/>
  <c r="F12" i="19"/>
  <c r="F13" i="19"/>
  <c r="F15" i="19"/>
  <c r="F16" i="19"/>
  <c r="F17" i="19"/>
  <c r="G32" i="9"/>
  <c r="G33" i="9"/>
  <c r="G34" i="9"/>
  <c r="G35" i="9"/>
  <c r="AB32" i="9"/>
  <c r="AC32" i="9"/>
  <c r="AD32" i="9"/>
  <c r="AA32" i="9" s="1"/>
  <c r="AE32" i="9"/>
  <c r="AB33" i="9"/>
  <c r="AC33" i="9"/>
  <c r="AD33" i="9"/>
  <c r="AE33" i="9"/>
  <c r="AB34" i="9"/>
  <c r="AC34" i="9"/>
  <c r="AD34" i="9"/>
  <c r="AE34" i="9"/>
  <c r="AB35" i="9"/>
  <c r="AC35" i="9"/>
  <c r="AC36" i="9" s="1"/>
  <c r="AD35" i="9"/>
  <c r="AE35" i="9"/>
  <c r="L32" i="9"/>
  <c r="L33" i="9"/>
  <c r="L34" i="9"/>
  <c r="L35" i="9"/>
  <c r="Q32" i="9"/>
  <c r="Q33" i="9"/>
  <c r="Q34" i="9"/>
  <c r="Q35" i="9"/>
  <c r="V32" i="9"/>
  <c r="V33" i="9"/>
  <c r="V34" i="9"/>
  <c r="V35" i="9"/>
  <c r="F67" i="14"/>
  <c r="G67" i="14" s="1"/>
  <c r="H67" i="14" s="1"/>
  <c r="I67" i="14" s="1"/>
  <c r="J67" i="14" s="1"/>
  <c r="F14" i="19"/>
  <c r="F11" i="19"/>
  <c r="F10" i="19"/>
  <c r="M52" i="9"/>
  <c r="M51" i="9"/>
  <c r="M50" i="9"/>
  <c r="M49" i="9"/>
  <c r="M48" i="9"/>
  <c r="M47" i="9"/>
  <c r="Z36" i="9"/>
  <c r="Y36" i="9"/>
  <c r="X36" i="9"/>
  <c r="W36" i="9"/>
  <c r="U36" i="9"/>
  <c r="T36" i="9"/>
  <c r="S36" i="9"/>
  <c r="R36" i="9"/>
  <c r="P36" i="9"/>
  <c r="O36" i="9"/>
  <c r="N36" i="9"/>
  <c r="M36" i="9"/>
  <c r="K36" i="9"/>
  <c r="J36" i="9"/>
  <c r="I36" i="9"/>
  <c r="H36" i="9"/>
  <c r="F12" i="3"/>
  <c r="B50" i="14"/>
  <c r="F75" i="14"/>
  <c r="G75" i="14" s="1"/>
  <c r="H75" i="14" s="1"/>
  <c r="I75" i="14" s="1"/>
  <c r="J75" i="14" s="1"/>
  <c r="C119" i="14" l="1"/>
  <c r="AD36" i="9"/>
  <c r="D18" i="11"/>
  <c r="D17" i="11"/>
  <c r="Z23" i="9"/>
  <c r="M67" i="10"/>
  <c r="AB36" i="9"/>
  <c r="AE36" i="9"/>
  <c r="M53" i="9"/>
  <c r="V36" i="9"/>
  <c r="Q36" i="9"/>
  <c r="L36" i="9"/>
  <c r="AA34" i="9"/>
  <c r="AA33" i="9"/>
  <c r="G36" i="9"/>
  <c r="AC11" i="9"/>
  <c r="AC23" i="9"/>
  <c r="E119" i="14"/>
  <c r="F114" i="14"/>
  <c r="F119" i="14"/>
  <c r="Z11" i="9"/>
  <c r="D43" i="14"/>
  <c r="E82" i="14"/>
  <c r="F88" i="14"/>
  <c r="E84" i="14"/>
  <c r="F84" i="14"/>
  <c r="F64" i="14"/>
  <c r="G64" i="14" s="1"/>
  <c r="H64" i="14" s="1"/>
  <c r="I64" i="14" s="1"/>
  <c r="J64" i="14" s="1"/>
  <c r="F63" i="14"/>
  <c r="G63" i="14" s="1"/>
  <c r="H63" i="14" s="1"/>
  <c r="I63" i="14" s="1"/>
  <c r="J63" i="14" s="1"/>
  <c r="AA35" i="9"/>
  <c r="AA36" i="9" s="1"/>
  <c r="F110" i="14"/>
  <c r="E43" i="14"/>
  <c r="C124" i="14"/>
  <c r="F66" i="14" l="1"/>
  <c r="G66" i="14" s="1"/>
  <c r="H66" i="14" s="1"/>
  <c r="I66" i="14" s="1"/>
  <c r="J66" i="14" s="1"/>
  <c r="F68" i="14"/>
  <c r="G68" i="14" s="1"/>
  <c r="H68" i="14" s="1"/>
  <c r="I68" i="14" s="1"/>
  <c r="J68" i="14" s="1"/>
  <c r="D48" i="14"/>
  <c r="D57" i="14" s="1"/>
  <c r="D62" i="14" s="1"/>
  <c r="E11" i="11" s="1"/>
  <c r="E86" i="14"/>
  <c r="G37" i="9"/>
  <c r="AA37" i="9" s="1"/>
  <c r="L37" i="9"/>
  <c r="Q37" i="9"/>
  <c r="V37" i="9"/>
  <c r="D82" i="14"/>
  <c r="D86" i="14" s="1"/>
  <c r="C82" i="14"/>
  <c r="C86" i="14" s="1"/>
  <c r="C64" i="14"/>
  <c r="C63" i="14"/>
  <c r="D64" i="14"/>
  <c r="D63" i="14"/>
  <c r="E48" i="14"/>
  <c r="E57" i="14" s="1"/>
  <c r="E62" i="14" s="1"/>
  <c r="E49" i="14"/>
  <c r="E63" i="14" l="1"/>
  <c r="E64" i="14"/>
  <c r="F82" i="14"/>
  <c r="F86" i="14" s="1"/>
  <c r="C49" i="14" l="1"/>
  <c r="C42" i="14"/>
  <c r="C43" i="14" s="1"/>
  <c r="C48" i="14" s="1"/>
  <c r="C57" i="14" s="1"/>
  <c r="C62" i="14" s="1"/>
  <c r="D11" i="11" s="1"/>
  <c r="F42" i="14" l="1"/>
  <c r="C50" i="14"/>
  <c r="F43" i="14" l="1"/>
  <c r="G43" i="14" s="1"/>
  <c r="H43" i="14" s="1"/>
  <c r="I43" i="14" s="1"/>
  <c r="J43" i="14" s="1"/>
  <c r="G42" i="14"/>
  <c r="H42" i="14" s="1"/>
  <c r="I42" i="14" s="1"/>
  <c r="J42" i="14" s="1"/>
  <c r="F48" i="14" l="1"/>
  <c r="G48" i="14" s="1"/>
  <c r="H48" i="14" s="1"/>
  <c r="I48" i="14" s="1"/>
  <c r="J48" i="14" s="1"/>
  <c r="F49" i="14"/>
  <c r="G49" i="14" s="1"/>
  <c r="H49" i="14" s="1"/>
  <c r="I49" i="14" s="1"/>
  <c r="J49" i="14" s="1"/>
  <c r="F57" i="14" l="1"/>
  <c r="G57" i="14" s="1"/>
  <c r="H57" i="14" s="1"/>
  <c r="I57" i="14" s="1"/>
  <c r="J57" i="14" s="1"/>
  <c r="F50" i="14"/>
  <c r="G50" i="14" s="1"/>
  <c r="H50" i="14" s="1"/>
  <c r="I50" i="14" s="1"/>
  <c r="J50" i="14" s="1"/>
  <c r="D49" i="14"/>
  <c r="F62" i="14" l="1"/>
  <c r="G11" i="11" s="1"/>
  <c r="D50" i="14"/>
  <c r="M43" i="10" l="1"/>
  <c r="G62" i="14"/>
  <c r="H62" i="14" s="1"/>
  <c r="I62" i="14" s="1"/>
  <c r="J62" i="14" s="1"/>
</calcChain>
</file>

<file path=xl/sharedStrings.xml><?xml version="1.0" encoding="utf-8"?>
<sst xmlns="http://schemas.openxmlformats.org/spreadsheetml/2006/main" count="926" uniqueCount="473">
  <si>
    <t>Код рядка</t>
  </si>
  <si>
    <t>капітальне будівництво</t>
  </si>
  <si>
    <t>придбання (виготовлення) основних засобів</t>
  </si>
  <si>
    <t>придбання (створення) нематеріальних активів</t>
  </si>
  <si>
    <t>Фінансовий результат від операційної діяльності</t>
  </si>
  <si>
    <t>Витрати на оплату праці</t>
  </si>
  <si>
    <t>Відрахування на соціальні заходи</t>
  </si>
  <si>
    <t>Амортизація</t>
  </si>
  <si>
    <t>за ЗКГНГ</t>
  </si>
  <si>
    <t>за СПОДУ</t>
  </si>
  <si>
    <t xml:space="preserve">за  КВЕД  </t>
  </si>
  <si>
    <t xml:space="preserve">Місцезнаходження  </t>
  </si>
  <si>
    <t xml:space="preserve">Телефон </t>
  </si>
  <si>
    <t xml:space="preserve">Прізвище та ініціали керівника  </t>
  </si>
  <si>
    <t xml:space="preserve">Підприємство  </t>
  </si>
  <si>
    <t xml:space="preserve">Організаційно-правова форма </t>
  </si>
  <si>
    <t xml:space="preserve">Вид економічної діяльності    </t>
  </si>
  <si>
    <t xml:space="preserve">Галузь     </t>
  </si>
  <si>
    <t xml:space="preserve">Код рядка </t>
  </si>
  <si>
    <t>Усього доходів</t>
  </si>
  <si>
    <t>Додаток 1</t>
  </si>
  <si>
    <t>(найменування органу, який розглянув фінансовий план)</t>
  </si>
  <si>
    <t>Територія</t>
  </si>
  <si>
    <t>Форма власності</t>
  </si>
  <si>
    <t>Плановий рік (усього)</t>
  </si>
  <si>
    <t>витрати на страхові послуги</t>
  </si>
  <si>
    <t>витрати на аудиторські послуги</t>
  </si>
  <si>
    <t>Валовий прибуток (збиток)</t>
  </si>
  <si>
    <t xml:space="preserve">прибуток </t>
  </si>
  <si>
    <t>збиток</t>
  </si>
  <si>
    <t>Резервний фонд</t>
  </si>
  <si>
    <t>витрати на паливо та енергію</t>
  </si>
  <si>
    <t>Інші операційні витрати</t>
  </si>
  <si>
    <t>придбання (виготовлення) інших необоротних матеріальних активів</t>
  </si>
  <si>
    <t>Факт минулого року</t>
  </si>
  <si>
    <t>Чистий грошовий потік</t>
  </si>
  <si>
    <t>Забезпечення</t>
  </si>
  <si>
    <t>х</t>
  </si>
  <si>
    <t>Фінансовий план поточного року</t>
  </si>
  <si>
    <t>витрати на службові відрядження</t>
  </si>
  <si>
    <t>витрати на зв’язок</t>
  </si>
  <si>
    <t>витрати на оплату праці</t>
  </si>
  <si>
    <t>відрахування на соціальні заходи</t>
  </si>
  <si>
    <t>амортизація основних засобів і нематеріальних активів загальногосподарського призначення</t>
  </si>
  <si>
    <t>витрати на операційну оренду основних засобів та роялті, що мають загальногосподарське призначення</t>
  </si>
  <si>
    <t>витрати на страхування майна загальногосподарського призначення</t>
  </si>
  <si>
    <t>витрати на страхування загальногосподарського персоналу</t>
  </si>
  <si>
    <t xml:space="preserve">організаційно-технічні послуги </t>
  </si>
  <si>
    <t>юридичні послуги</t>
  </si>
  <si>
    <t>послуги з оцінки майна</t>
  </si>
  <si>
    <t>витрати на охорону праці загальногосподарського персоналу</t>
  </si>
  <si>
    <t xml:space="preserve">витрати на підвищення кваліфікації та перепідготовку кадрів </t>
  </si>
  <si>
    <t>витрати на поліпшення основних фондів</t>
  </si>
  <si>
    <t>відрахування до резерву сумнівних боргів</t>
  </si>
  <si>
    <t>№ з/п</t>
  </si>
  <si>
    <t xml:space="preserve">Надходження від продажу акцій та облігацій </t>
  </si>
  <si>
    <t xml:space="preserve">Придбання акцій та облігацій  </t>
  </si>
  <si>
    <t>Залучення кредитних коштів</t>
  </si>
  <si>
    <t>Усього</t>
  </si>
  <si>
    <t>Відсоток</t>
  </si>
  <si>
    <t>Залишок нерозподіленого прибутку (непокритого збитку) на початок звітного періоду</t>
  </si>
  <si>
    <t>Залишок нерозподіленого прибутку (непокритого збитку) на кінець звітного періоду</t>
  </si>
  <si>
    <t>відрахування до недержавних пенсійних фондів</t>
  </si>
  <si>
    <t>витрати на консалтингові послуги</t>
  </si>
  <si>
    <t>амортизація основних засобів і нематеріальних активів</t>
  </si>
  <si>
    <t>консультаційні та інформаційні послуги</t>
  </si>
  <si>
    <t>План поточного року</t>
  </si>
  <si>
    <t>Зобов'язання</t>
  </si>
  <si>
    <t xml:space="preserve">Сума, валюта за договорами </t>
  </si>
  <si>
    <t>Процентна ставка</t>
  </si>
  <si>
    <t>модернізація, модифікація (добудова, дообладнання, реконструкція) основних засобів</t>
  </si>
  <si>
    <t>Розвиток виробництва</t>
  </si>
  <si>
    <t>витрати на благодійну допомогу</t>
  </si>
  <si>
    <r>
      <t xml:space="preserve">Орган державного управління  </t>
    </r>
    <r>
      <rPr>
        <b/>
        <i/>
        <sz val="14"/>
        <rFont val="Times New Roman"/>
        <family val="1"/>
        <charset val="204"/>
      </rPr>
      <t xml:space="preserve"> </t>
    </r>
  </si>
  <si>
    <t xml:space="preserve">Вид кредитного продукту та цільове призначення </t>
  </si>
  <si>
    <t xml:space="preserve">ІV </t>
  </si>
  <si>
    <t>за минулий рік</t>
  </si>
  <si>
    <t>за плановий рік</t>
  </si>
  <si>
    <t xml:space="preserve">      4. Діючі фінансові зобов'язання підприємства</t>
  </si>
  <si>
    <t xml:space="preserve">      5. Інформація щодо отримання та повернення залучених коштів</t>
  </si>
  <si>
    <t xml:space="preserve">ІІІ </t>
  </si>
  <si>
    <t xml:space="preserve">І </t>
  </si>
  <si>
    <t xml:space="preserve">ІІ </t>
  </si>
  <si>
    <t>витрати на утримання основних фондів, інших необоротних активів загальногосподарського використання,  у тому числі:</t>
  </si>
  <si>
    <t>(посада)</t>
  </si>
  <si>
    <t>(підпис)</t>
  </si>
  <si>
    <t>витрати на рекламу</t>
  </si>
  <si>
    <t>рік</t>
  </si>
  <si>
    <t>Інші операційні витрати, усього, у тому числі:</t>
  </si>
  <si>
    <t>Капітальні інвестиції, усього,
у тому числі:</t>
  </si>
  <si>
    <t>податок на доходи фізичних осіб</t>
  </si>
  <si>
    <t>акцизний податок</t>
  </si>
  <si>
    <t>Вид діяльності</t>
  </si>
  <si>
    <t>Заборгованість на останню дату</t>
  </si>
  <si>
    <t>Заборгованість за кредитами на початок ______ року</t>
  </si>
  <si>
    <t>Заборгованість за кредитами на кінець ______ року</t>
  </si>
  <si>
    <t>Бюджетне фінансування</t>
  </si>
  <si>
    <t>кредити</t>
  </si>
  <si>
    <t>Повернення коштів за короткостроковими зобов'язаннями, у тому числі:</t>
  </si>
  <si>
    <t>Отримання коштів за короткостроковими зобов'язаннями, у тому числі:</t>
  </si>
  <si>
    <t xml:space="preserve">позики </t>
  </si>
  <si>
    <t>у тому числі за кварталами</t>
  </si>
  <si>
    <t>Фінансовий результат до оподаткування</t>
  </si>
  <si>
    <t>І. Формування фінансових результатів</t>
  </si>
  <si>
    <t>Оптимальне значення</t>
  </si>
  <si>
    <t>Примітки</t>
  </si>
  <si>
    <t xml:space="preserve">         (ініціали, прізвище)    </t>
  </si>
  <si>
    <t>у тому числі:</t>
  </si>
  <si>
    <r>
      <t>у тому числі:</t>
    </r>
    <r>
      <rPr>
        <i/>
        <sz val="14"/>
        <rFont val="Times New Roman"/>
        <family val="1"/>
        <charset val="204"/>
      </rPr>
      <t xml:space="preserve"> </t>
    </r>
  </si>
  <si>
    <t>рентна плата за транспортування</t>
  </si>
  <si>
    <t>_____________________________</t>
  </si>
  <si>
    <t>Середньооблікова кількість штатних працівників</t>
  </si>
  <si>
    <t xml:space="preserve">до Порядку складання, затвердження </t>
  </si>
  <si>
    <t>витрати, пов'язані з використанням власних службових автомобілів</t>
  </si>
  <si>
    <t>Дохід від участі в капіталі (розшифрувати)</t>
  </si>
  <si>
    <t>Втрати від участі в капіталі (розшифрувати)</t>
  </si>
  <si>
    <t>Інші фонди (розшифрувати)</t>
  </si>
  <si>
    <t>Інші цілі (розшифрувати)</t>
  </si>
  <si>
    <t>Усього витрат</t>
  </si>
  <si>
    <t>облігації</t>
  </si>
  <si>
    <t>Інформація</t>
  </si>
  <si>
    <t>інші витрати на збут (розшифрувати)</t>
  </si>
  <si>
    <t>Найменування  банку</t>
  </si>
  <si>
    <t>Інші джерела (розшифрувати)</t>
  </si>
  <si>
    <t>(ініціали, прізвище)</t>
  </si>
  <si>
    <t xml:space="preserve">ПОГОДЖЕНО </t>
  </si>
  <si>
    <t xml:space="preserve">ЗАТВЕРДЖЕНО  </t>
  </si>
  <si>
    <t>за КОАТУУ</t>
  </si>
  <si>
    <t>за КОПФГ</t>
  </si>
  <si>
    <t xml:space="preserve">за ЄДРПОУ </t>
  </si>
  <si>
    <t>у тому числі за основними видами діяльності за КВЕД</t>
  </si>
  <si>
    <t>(найменування підприємства)</t>
  </si>
  <si>
    <t>Плановий рік</t>
  </si>
  <si>
    <t>Код за ЄДРПОУ</t>
  </si>
  <si>
    <t>Рік</t>
  </si>
  <si>
    <t>Витрати на збут</t>
  </si>
  <si>
    <t>Адміністративні витрати</t>
  </si>
  <si>
    <t>EBITDA</t>
  </si>
  <si>
    <t>Розподіл чистого прибутку</t>
  </si>
  <si>
    <t>IІ. Розрахунки з бюджетом</t>
  </si>
  <si>
    <t>І. Рух коштів у результаті операційної діяльності</t>
  </si>
  <si>
    <t>II. Рух коштів у результаті інвестиційної діяльності</t>
  </si>
  <si>
    <t>Чистий рух коштів від інвестиційної діяльності </t>
  </si>
  <si>
    <t>III. Рух коштів у результаті фінансової діяльності</t>
  </si>
  <si>
    <t>Чистий рух коштів від фінансової діяльності </t>
  </si>
  <si>
    <t>Прогноз на поточний рік</t>
  </si>
  <si>
    <t>Розрахунок показника EBITDA</t>
  </si>
  <si>
    <t xml:space="preserve">Вплив зміни валютних курсів на залишок коштів </t>
  </si>
  <si>
    <t>Собівартість реалізованої продукції (товарів, робіт, послуг)</t>
  </si>
  <si>
    <t>у тому числі на державну частку</t>
  </si>
  <si>
    <t>&gt; 1</t>
  </si>
  <si>
    <t>транспортні витрати</t>
  </si>
  <si>
    <t>витрати на зберігання та упаковку</t>
  </si>
  <si>
    <t>Коефіцієнти рентабельності та прибутковості</t>
  </si>
  <si>
    <t>Аналіз капітальних інвестицій</t>
  </si>
  <si>
    <t>Коефіцієнти фінансової стійкості та ліквідності</t>
  </si>
  <si>
    <t xml:space="preserve">У тому числі за кварталами </t>
  </si>
  <si>
    <t xml:space="preserve">І  </t>
  </si>
  <si>
    <t xml:space="preserve">ІІ  </t>
  </si>
  <si>
    <t xml:space="preserve">ІІІ  </t>
  </si>
  <si>
    <t>Стандарти звітності П(с)БОУ</t>
  </si>
  <si>
    <t>Стандарти звітності МСФЗ</t>
  </si>
  <si>
    <t>Перенесено з додаткового капіталу</t>
  </si>
  <si>
    <t>Марка</t>
  </si>
  <si>
    <t>Рік придбання</t>
  </si>
  <si>
    <t>Витрати, усього</t>
  </si>
  <si>
    <t>Договір</t>
  </si>
  <si>
    <t>Дата початку оренди</t>
  </si>
  <si>
    <t>Основні фінансові показники</t>
  </si>
  <si>
    <t>Чистий дохід від реалізації продукції (товарів, робіт, послуг)</t>
  </si>
  <si>
    <t>державними унітарними підприємствами та їх об'єднаннями до державного бюджету</t>
  </si>
  <si>
    <t>витрати на оренду службових автомобілів</t>
  </si>
  <si>
    <t>Загальна кошторисна вартість</t>
  </si>
  <si>
    <t>Первісна балансова вартість введених потужностей на початок планового року</t>
  </si>
  <si>
    <t>Капітальні інвестиції</t>
  </si>
  <si>
    <t>IV. Капітальні інвестиції</t>
  </si>
  <si>
    <t xml:space="preserve">IV. Капітальні інвестиції </t>
  </si>
  <si>
    <t>V. Коефіцієнтний аналіз</t>
  </si>
  <si>
    <t>8. Джерела капітальних інвестицій</t>
  </si>
  <si>
    <t>курсові різниці</t>
  </si>
  <si>
    <t>2012/1</t>
  </si>
  <si>
    <t>4010</t>
  </si>
  <si>
    <t>x</t>
  </si>
  <si>
    <t>Адміністративні витрати, у тому числі:</t>
  </si>
  <si>
    <t>Витрати на збут, у тому числі:</t>
  </si>
  <si>
    <t>Рентабельність EBITDA</t>
  </si>
  <si>
    <t>Пояснення та обґрунтування до запланованого рівня доходів/витрат</t>
  </si>
  <si>
    <t>Елементи операційних витрат</t>
  </si>
  <si>
    <t xml:space="preserve">      3. Інформація про бізнес підприємства (код рядка 1000 фінансового плану)</t>
  </si>
  <si>
    <t>Найменування об’єкта</t>
  </si>
  <si>
    <t>9. Капітальне будівництво (рядок 4010 таблиці 4)</t>
  </si>
  <si>
    <t xml:space="preserve">та контролю виконання фінансового плану </t>
  </si>
  <si>
    <t>суб'єкта господарювання державного сектору економіки</t>
  </si>
  <si>
    <t>____________________________________________</t>
  </si>
  <si>
    <t>Коди</t>
  </si>
  <si>
    <t>Неконтрольована частка</t>
  </si>
  <si>
    <t>плановий рік +1 рік</t>
  </si>
  <si>
    <t>плановий рік +2 роки</t>
  </si>
  <si>
    <t>плановий рік +3 роки</t>
  </si>
  <si>
    <t>директор</t>
  </si>
  <si>
    <t>працівники</t>
  </si>
  <si>
    <t>Найменування показника</t>
  </si>
  <si>
    <t>Інформація згідно із стратегічним планом розвитку</t>
  </si>
  <si>
    <t>Доходи і витрати (деталізація)</t>
  </si>
  <si>
    <t>I. Формування фінансових результатів</t>
  </si>
  <si>
    <t>Ковенанти/обмежувальні коефіцієнти</t>
  </si>
  <si>
    <t>Плановий рік до факту минулого року, %</t>
  </si>
  <si>
    <t>адміністративно-управлінський персонал</t>
  </si>
  <si>
    <t>Незавершене будівництво на початок планового року</t>
  </si>
  <si>
    <t>власні кошти</t>
  </si>
  <si>
    <t>кредитні кошти</t>
  </si>
  <si>
    <t>інші джерела (зазначити джерело)</t>
  </si>
  <si>
    <t xml:space="preserve">Найменування об’єктів </t>
  </si>
  <si>
    <t>Власні кошти (розшифрувати)</t>
  </si>
  <si>
    <t>Валовий прибуток/збиток</t>
  </si>
  <si>
    <t>витрати на сировину та основні матеріали</t>
  </si>
  <si>
    <t>Матеріальні витрати, у тому числі:</t>
  </si>
  <si>
    <t xml:space="preserve">      2. Перелік підприємств, які включені до консолідованого (зведеного) фінансового плану</t>
  </si>
  <si>
    <t>Найменування підприємства</t>
  </si>
  <si>
    <t>Питома вага в загальному обсязі реалізації, %</t>
  </si>
  <si>
    <t>кількість продукції/             наданих послуг, одиниця виміру</t>
  </si>
  <si>
    <t>Дата видачі/погашення (графік)</t>
  </si>
  <si>
    <t xml:space="preserve">Довгострокові зобов'язання, усього </t>
  </si>
  <si>
    <t>Короткострокові зобов'язання, усього</t>
  </si>
  <si>
    <t>Інші фінансові зобов'язання, усього</t>
  </si>
  <si>
    <t xml:space="preserve">у тому числі </t>
  </si>
  <si>
    <t>Рік початку                і закінчення будівництва</t>
  </si>
  <si>
    <t>Інформація щодо проектно-кошторисної документації (стан розроблення, затвердження,                                     у разі затвердження зазначити орган, яким затверджено, та відповідний документ)</t>
  </si>
  <si>
    <t>(пункт 2)</t>
  </si>
  <si>
    <t>Збільшення</t>
  </si>
  <si>
    <t>Характеризує ефективність використання активів підприємства</t>
  </si>
  <si>
    <t>Характеризує ефективність господарської діяльності підприємства</t>
  </si>
  <si>
    <t>Характеризує співвідношення власних та позикових коштів і залежність підприємства від зовнішніх фінансових джерел</t>
  </si>
  <si>
    <t>Характеризує інвестиційну політику підприємства</t>
  </si>
  <si>
    <t>Показує достатність ресурсів підприємства, які може бути використано для погашення його поточних зобов'язань.  Нормативним значенням для цього показника є &gt; 1–1,5</t>
  </si>
  <si>
    <t xml:space="preserve">      Загальна інформація про підприємство (резюме)</t>
  </si>
  <si>
    <t>Мета використання</t>
  </si>
  <si>
    <t>освоєння капітальних вкладень</t>
  </si>
  <si>
    <t>фінансування капітальних інвестицій (оплата грошовими коштами), усього</t>
  </si>
  <si>
    <t>План з повернення коштів</t>
  </si>
  <si>
    <t>Інші коефіцієнти/ковенанти, якщо такі передбачені умовами кредитних договорів, із зазначенням банку, валюти та суми зобов'язання на дату останньої звітності, строку погашення. У графі "Оптимальне значення" вказати граничне значення коефіцієнта</t>
  </si>
  <si>
    <t>План із залучення коштів</t>
  </si>
  <si>
    <t>плановий рік
+4 роки</t>
  </si>
  <si>
    <t>(    )</t>
  </si>
  <si>
    <t>Інші операційні доходи</t>
  </si>
  <si>
    <t>Дохід від участі в капіталі</t>
  </si>
  <si>
    <t>Втрати від участі в капіталі</t>
  </si>
  <si>
    <t>Інші фінансові доходи</t>
  </si>
  <si>
    <t>Фінансові витрати</t>
  </si>
  <si>
    <t>Інші доходи, усього, у тому числі:</t>
  </si>
  <si>
    <t>Інші доходи</t>
  </si>
  <si>
    <t>Інші витрати</t>
  </si>
  <si>
    <t>Витрати з податку на прибуток</t>
  </si>
  <si>
    <t>Дохід з податку на прибуток</t>
  </si>
  <si>
    <t xml:space="preserve">Прибуток від припиненої діяльності після оподаткування </t>
  </si>
  <si>
    <t xml:space="preserve">Збиток від припиненої діяльності після оподаткування </t>
  </si>
  <si>
    <t>Залишок коштів на початок періоду</t>
  </si>
  <si>
    <t>Чистий рух коштів від операційної діяльності</t>
  </si>
  <si>
    <t>Чистий рух коштів від фінансової діяльності</t>
  </si>
  <si>
    <t>Залишок коштів на кінець періоду</t>
  </si>
  <si>
    <t>Рентабельність діяльності</t>
  </si>
  <si>
    <t>VІI. Кредитна політика</t>
  </si>
  <si>
    <t>7000</t>
  </si>
  <si>
    <t>7001</t>
  </si>
  <si>
    <t>7002</t>
  </si>
  <si>
    <t>7003</t>
  </si>
  <si>
    <t>7010</t>
  </si>
  <si>
    <t>7011</t>
  </si>
  <si>
    <t>7012</t>
  </si>
  <si>
    <t>7013</t>
  </si>
  <si>
    <t>VIII. Дані про персонал та витрати на оплату праці</t>
  </si>
  <si>
    <t>8000</t>
  </si>
  <si>
    <t>8001</t>
  </si>
  <si>
    <t>8002</t>
  </si>
  <si>
    <t>8003</t>
  </si>
  <si>
    <t>8010</t>
  </si>
  <si>
    <t>8020</t>
  </si>
  <si>
    <t>8021</t>
  </si>
  <si>
    <t>8022</t>
  </si>
  <si>
    <t>8023</t>
  </si>
  <si>
    <t>1050/1</t>
  </si>
  <si>
    <t>Інші операційні доходи, усього, у тому числі:</t>
  </si>
  <si>
    <t>нетипові операційні доходи (розшифрувати)</t>
  </si>
  <si>
    <t>нетипові операційні витрати  (розшифрувати)</t>
  </si>
  <si>
    <t>Інші витрати, усього, у тому числі:</t>
  </si>
  <si>
    <t>Фінансовий результат від операційної діяльності, рядок 1100</t>
  </si>
  <si>
    <t>Нараховані до сплати відрахування частини чистого прибутку, усього, у тому числі:</t>
  </si>
  <si>
    <t>погашення реструктуризованих та відстрочених сум, що підлягають сплаті в поточному році до бюджетів та державних цільових фондів</t>
  </si>
  <si>
    <t xml:space="preserve">Надходження грошових коштів від операційної діяльності </t>
  </si>
  <si>
    <t>Повернення податків і зборів, у тому числі:</t>
  </si>
  <si>
    <t>податку на додану вартість</t>
  </si>
  <si>
    <t>Надходження авансів від покупців і замовників</t>
  </si>
  <si>
    <t>Видатки грошових коштів від операційної діяльності</t>
  </si>
  <si>
    <t xml:space="preserve">Розрахунки за продукцію (товари, роботи та послуги) </t>
  </si>
  <si>
    <t xml:space="preserve">Розрахунки з оплати праці </t>
  </si>
  <si>
    <t>Зобов’язання з податків, зборів та інших обов’язкових платежів, у тому числі:</t>
  </si>
  <si>
    <t>податок на прибуток підприємств</t>
  </si>
  <si>
    <t>податок на додану вартість</t>
  </si>
  <si>
    <t>рентна плата</t>
  </si>
  <si>
    <t>інші обов’язкові платежі, у тому числі:</t>
  </si>
  <si>
    <t>відрахування частини чистого прибутку державними підприємствами</t>
  </si>
  <si>
    <t>3146/1</t>
  </si>
  <si>
    <t>3146/2</t>
  </si>
  <si>
    <t>Повернення коштів до бюджету</t>
  </si>
  <si>
    <t xml:space="preserve">Надходження грошових коштів від інвестиційної діяльності </t>
  </si>
  <si>
    <t>Виручка від реалізації фінансових інвестицій</t>
  </si>
  <si>
    <t xml:space="preserve">Виручка від реалізації необоротних активів </t>
  </si>
  <si>
    <t xml:space="preserve">Видатки грошових коштів від інвестиційної діяльності </t>
  </si>
  <si>
    <t xml:space="preserve">Надходження грошових коштів від фінансової діяльності </t>
  </si>
  <si>
    <t>Надходження від власного капіталу</t>
  </si>
  <si>
    <t>Отримання коштів за довгостроковими зобов'язаннями, у тому числі:</t>
  </si>
  <si>
    <t xml:space="preserve">Видатки грошових коштів від фінансової діяльності </t>
  </si>
  <si>
    <t>Витрачання на викуп власних акцій</t>
  </si>
  <si>
    <t>Повернення коштів за довгостроковими зобов'язаннями, у тому числі:</t>
  </si>
  <si>
    <t xml:space="preserve">Сплата дивідендів </t>
  </si>
  <si>
    <t>капітальний ремонт</t>
  </si>
  <si>
    <t>Зменшення</t>
  </si>
  <si>
    <t>Найменування видів діяльності за КВЕД</t>
  </si>
  <si>
    <t>6. Витрати, пов'язані з використанням власних службових автомобілів (у складі адміністративних витрат, рядок 1031)</t>
  </si>
  <si>
    <t>7. Витрати на оренду службових автомобілів (у складі адміністративних витрат, рядок 1032)</t>
  </si>
  <si>
    <t>плюс амортизація, рядок 1430</t>
  </si>
  <si>
    <t>мінус операційні доходи від курсових різниць, рядок 1071</t>
  </si>
  <si>
    <t>плюс операційні витрати від курсових різниць, рядок 1081</t>
  </si>
  <si>
    <t>мінус значні нетипові операційні доходи, рядок 1072</t>
  </si>
  <si>
    <t>плюс значні нетипові операційні витрати, рядок 1082</t>
  </si>
  <si>
    <r>
      <t xml:space="preserve">Середня кількість працівників </t>
    </r>
    <r>
      <rPr>
        <sz val="14"/>
        <rFont val="Times New Roman"/>
        <family val="1"/>
        <charset val="204"/>
      </rPr>
      <t>(штатних працівників, зовнішніх сумісників та працівників, що працюють за цивільно-правовими договорами)</t>
    </r>
    <r>
      <rPr>
        <b/>
        <sz val="14"/>
        <rFont val="Times New Roman"/>
        <family val="1"/>
        <charset val="204"/>
      </rPr>
      <t>, у тому числі:</t>
    </r>
  </si>
  <si>
    <t xml:space="preserve"> У разі збільшення витрат на оплату праці в плановому році порівняно з установленим рівнем поточного року та фактом попереднього року надаються відповідні обґрунтування. </t>
  </si>
  <si>
    <t>Плановий рік до плану
поточного року, %</t>
  </si>
  <si>
    <t>Плановий рік до факту
минулого року, %</t>
  </si>
  <si>
    <t>Документ, яким затверджений титул будови,
із зазначенням органу, який його погодив</t>
  </si>
  <si>
    <t>факт
минулого року</t>
  </si>
  <si>
    <t>фінансовий план
поточного року</t>
  </si>
  <si>
    <t>плановий рік</t>
  </si>
  <si>
    <t>ІІІ. Рух грошових коштів (за прямим методом)</t>
  </si>
  <si>
    <t>Фінансовий план
поточного року</t>
  </si>
  <si>
    <t>Цільове фінансування</t>
  </si>
  <si>
    <t>Отримано залучених коштів, усього, у тому числі:</t>
  </si>
  <si>
    <t>Повернено залучених коштів, усього, у тому числі:</t>
  </si>
  <si>
    <t>Сплата податків та зборів до Державного бюджету України (податкові платежі), усього, у тому числі:</t>
  </si>
  <si>
    <t>Сплата податків та зборів до місцевих бюджетів (податкові платежі)</t>
  </si>
  <si>
    <t>Усього виплат на користь держави</t>
  </si>
  <si>
    <t>Інші податки, збори та платежі на користь держави, усього, у тому числі:</t>
  </si>
  <si>
    <t>відрахування частини чистого прибутку державними унітарними підприємствами та їх об'єднаннями</t>
  </si>
  <si>
    <t>Інші податки, збори та платежі на користь держави,
усього, у тому числі:</t>
  </si>
  <si>
    <t xml:space="preserve">Сплата податків, зборів та інших обов'язкових платежів </t>
  </si>
  <si>
    <t>Сплата податків та зборів до місцевих бюджетів (податкові платежі), усього, у тому числі:</t>
  </si>
  <si>
    <t>митні платежі</t>
  </si>
  <si>
    <t xml:space="preserve">єдиний внесок на загальнообов'язкове державне соціальне страхування                      </t>
  </si>
  <si>
    <t>Погашення податкового боргу, усього, у тому числі:</t>
  </si>
  <si>
    <t>інші (штрафи, пені, неустойки) (розшифрувати)</t>
  </si>
  <si>
    <t>земельний податок</t>
  </si>
  <si>
    <t>Коефіцієнт відношення боргу до EBITDA
(довгострокові зобов'язання, рядок 6030 + поточні зобов'язання, рядок 6040) / EBITDA, рядок 1310</t>
  </si>
  <si>
    <t>Плановий рік до прогнозу на поточний рік, %</t>
  </si>
  <si>
    <t>Чистий фінансовий результат</t>
  </si>
  <si>
    <t>Чистий фінансовий результат, у тому числі:</t>
  </si>
  <si>
    <t>М. П. (посада, П.І.Б., дата, підпис)</t>
  </si>
  <si>
    <t>Одиниця виміру, тис. грн</t>
  </si>
  <si>
    <t xml:space="preserve">Прибуток </t>
  </si>
  <si>
    <t>Збиток</t>
  </si>
  <si>
    <t>податок на додану вартість, що підлягає сплаті до бюджету за підсумками звітного періоду</t>
  </si>
  <si>
    <t>податок на додану вартість, що підлягає відшкодуванню з бюджету за підсумками звітного періоду</t>
  </si>
  <si>
    <t>рентна плата за користування надрами</t>
  </si>
  <si>
    <t>відрахування частини чистого прибутку господарськими товариствами, у статутному капіталі яких більше 50 відсотків акцій (часток, паїв) належать державі, на виплату дивідендів на державну частку</t>
  </si>
  <si>
    <t>довгострокові зобов'язання</t>
  </si>
  <si>
    <t>короткострокові зобов'язання</t>
  </si>
  <si>
    <t>інші фінансові зобов'язання</t>
  </si>
  <si>
    <t>Середньомісячні витрати на оплату праці одного працівника (грн), усього, у тому числі:</t>
  </si>
  <si>
    <t xml:space="preserve">Витрати на паливо </t>
  </si>
  <si>
    <t>Витрати на електроенергію</t>
  </si>
  <si>
    <t>Витрати, що здійснюються для підтримання об’єкта в робочому стані (проведення ремонту, технічного огляду, нагляду, обслуговування тощо)</t>
  </si>
  <si>
    <t>Амортизація основних засобів і нематеріальних активів</t>
  </si>
  <si>
    <t>господарськими товариствами, у статутному капіталі яких більше 50 відсотків акцій (часток, паїв) належать державі, на виплату дивідендів</t>
  </si>
  <si>
    <t>Виручка від реалізації продукції (товарів, робіт, послуг)</t>
  </si>
  <si>
    <r>
      <t>Придбання (створення) основних засобів (розшифрувати)</t>
    </r>
    <r>
      <rPr>
        <i/>
        <sz val="14"/>
        <rFont val="Times New Roman"/>
        <family val="1"/>
        <charset val="204"/>
      </rPr>
      <t xml:space="preserve"> </t>
    </r>
  </si>
  <si>
    <r>
      <t>Капітальне будівництво (розшифрувати)</t>
    </r>
    <r>
      <rPr>
        <i/>
        <sz val="14"/>
        <rFont val="Times New Roman"/>
        <family val="1"/>
        <charset val="204"/>
      </rPr>
      <t xml:space="preserve"> </t>
    </r>
  </si>
  <si>
    <r>
      <t>Придбання (створення) нематеріальних активів (розшифрувати)</t>
    </r>
    <r>
      <rPr>
        <i/>
        <sz val="14"/>
        <rFont val="Times New Roman"/>
        <family val="1"/>
        <charset val="204"/>
      </rPr>
      <t xml:space="preserve"> </t>
    </r>
  </si>
  <si>
    <t>Коефіцієнт фінансової стійкості
(власний капітал, рядок 6080 / (довгострокові зобов'язання, рядок 6030 + поточні зобов'язання, рядок 6040))</t>
  </si>
  <si>
    <t>Коефіцієнт поточної ліквідності (покриття)
(оборотні активи, рядок 6010 / поточні зобов'язання, рядок 6040)</t>
  </si>
  <si>
    <t>Коефіцієнт відношення капітальних інвестицій до амортизації
(капітальні інвестиції, рядок 4000 / амортизація, рядок 1430)</t>
  </si>
  <si>
    <t>Коефіцієнт відношення капітальних інвестицій до чистого доходу від реалізації продукції (товарів, робіт, послуг)
(капітальні інвестиції, рядок 4000 / чистий дохід від реалізації продукції (товарів, робіт, послуг), рядок 1000)</t>
  </si>
  <si>
    <t>Коефіцієнт зносу основних засобів 
(сума зносу, рядок 6003 / первісна вартість основних засобів, рядок 6002)</t>
  </si>
  <si>
    <t>Фонд оплати праці, тис. грн, у тому числі:</t>
  </si>
  <si>
    <t>Витрати на оплату праці, тис. грн, у тому числі:</t>
  </si>
  <si>
    <t>чистий дохід  від реалізації продукції (товарів, робіт, послуг),     тис. грн</t>
  </si>
  <si>
    <t>ціна одиниці     (вартість  продукції/     наданих послуг), грн</t>
  </si>
  <si>
    <t>тис. грн (без ПДВ)</t>
  </si>
  <si>
    <t>Валова рентабельність
(валовий прибуток, рядок 1020 / чистий дохід від реалізації продукції (товарів, робіт, послуг), рядок 1000) х 100, %</t>
  </si>
  <si>
    <t>Рентабельність EBITDA
(EBITDA, рядок 1310 / чистий дохід від реалізації продукції (товарів, робіт, послуг), рядок 1000) х 100, %</t>
  </si>
  <si>
    <t>Рентабельність діяльності
(чистий фінансовий результат, рядок 1200 / чистий дохід від реалізації продукції (товарів, робіт, послуг), рядок 1000) х 100, %</t>
  </si>
  <si>
    <t>Рентабельність активів
(чистий фінансовий результат, рядок 1200 / вартість активів, рядок 6020) х 100, %</t>
  </si>
  <si>
    <t>Рентабельність власного капіталу
(чистий фінансовий результат, рядок 1200 / власний капітал, рядок 6080) х 100, %</t>
  </si>
  <si>
    <r>
      <t>Інші надходження (розшифрувати)</t>
    </r>
    <r>
      <rPr>
        <i/>
        <sz val="14"/>
        <rFont val="Times New Roman"/>
        <family val="1"/>
        <charset val="204"/>
      </rPr>
      <t xml:space="preserve"> %</t>
    </r>
  </si>
  <si>
    <r>
      <t>Інші надходження (розшифрувати)</t>
    </r>
    <r>
      <rPr>
        <i/>
        <sz val="14"/>
        <rFont val="Times New Roman"/>
        <family val="1"/>
        <charset val="204"/>
      </rPr>
      <t xml:space="preserve"> -ОРЕНДА, </t>
    </r>
  </si>
  <si>
    <t>Цільове фінансування  (розшифрувати)  БЮДЖЕТ, ЛІКАРНЯНІ</t>
  </si>
  <si>
    <t>інші доходи (розшифрувати)(Бюджет)</t>
  </si>
  <si>
    <t>інші витрати (розшифрувати)(витрати по ліцензії)</t>
  </si>
  <si>
    <t xml:space="preserve">комунальне підприємство </t>
  </si>
  <si>
    <t xml:space="preserve">комунальна </t>
  </si>
  <si>
    <r>
      <t>Керівник</t>
    </r>
    <r>
      <rPr>
        <sz val="14"/>
        <rFont val="Times New Roman"/>
        <family val="1"/>
        <charset val="204"/>
      </rPr>
      <t xml:space="preserve">                               </t>
    </r>
    <r>
      <rPr>
        <u/>
        <sz val="14"/>
        <rFont val="Times New Roman"/>
        <family val="1"/>
        <charset val="204"/>
      </rPr>
      <t xml:space="preserve">Директор </t>
    </r>
  </si>
  <si>
    <t xml:space="preserve">         (ініціали, прізвище)           </t>
  </si>
  <si>
    <r>
      <t xml:space="preserve">Керівник                        </t>
    </r>
    <r>
      <rPr>
        <u/>
        <sz val="14"/>
        <rFont val="Times New Roman"/>
        <family val="1"/>
        <charset val="204"/>
      </rPr>
      <t>Директор</t>
    </r>
  </si>
  <si>
    <t>Фактичний показник за 2019 минулий рік</t>
  </si>
  <si>
    <t>Плановий показник поточного2020 року</t>
  </si>
  <si>
    <t>орендна плата (60% за оренд. прим)</t>
  </si>
  <si>
    <t>м.Коломия</t>
  </si>
  <si>
    <t>Рішення  міської ради</t>
  </si>
  <si>
    <t>Управління комунального господарства Коломийської міської ради</t>
  </si>
  <si>
    <t>Начальник  А.П.Радовець</t>
  </si>
  <si>
    <t>Міський голова                                       Богдан Станіславський</t>
  </si>
  <si>
    <t>М.П.(посада П.І.Б., дата, підпис)</t>
  </si>
  <si>
    <t>надання платних послуг</t>
  </si>
  <si>
    <t>інші операційні доходи (надання платних послуг)</t>
  </si>
  <si>
    <t>Дохід від реалізації продукції (товарів, робіт, послуг)цільове фінансування</t>
  </si>
  <si>
    <t>спец одяг</t>
  </si>
  <si>
    <t>запчастини до техніи</t>
  </si>
  <si>
    <t>1018.1</t>
  </si>
  <si>
    <t>1018.2</t>
  </si>
  <si>
    <t>1018.3</t>
  </si>
  <si>
    <t>1018.4</t>
  </si>
  <si>
    <t>Витрати на сировину та основні матеріали:</t>
  </si>
  <si>
    <t>1011.1</t>
  </si>
  <si>
    <t>1011.2</t>
  </si>
  <si>
    <t>III. Рух грошових кошів</t>
  </si>
  <si>
    <t>тис.грн</t>
  </si>
  <si>
    <t xml:space="preserve">      1. Дані про підприємство, персонал та витрати на оплату праці                                                                                                    тис.грн</t>
  </si>
  <si>
    <t>(    -)</t>
  </si>
  <si>
    <t>(   - )</t>
  </si>
  <si>
    <t>до фінансового плану на 2022 рік</t>
  </si>
  <si>
    <t>Фактичний показник поточного року за останній звітний період на 31.123.2021р</t>
  </si>
  <si>
    <t>Плановий 2022  рік</t>
  </si>
  <si>
    <t>інші адміністративні витрати (розшифрувати)посл.банку</t>
  </si>
  <si>
    <t>КОМУНАЛЬНЕ ПІДПРИЄМСТВО "ПОЛІГОН ЕКОЛОГІЯ"</t>
  </si>
  <si>
    <t>42.12</t>
  </si>
  <si>
    <t>Будівництво доріг та автострад</t>
  </si>
  <si>
    <t>78200,  місто Коломия, вулиця Ю. Шкрумеляка, 36</t>
  </si>
  <si>
    <t>Попелюк Михайло Богданович</t>
  </si>
  <si>
    <t>1011.3</t>
  </si>
  <si>
    <t>Інші фінансові доходи (відсотки по депозиту)</t>
  </si>
  <si>
    <t>Фінансові витрати (відсотки по кредиту за придбання автомобілів)</t>
  </si>
  <si>
    <t>будівництво доріг та автострад (Асфальт, щебінь, цемент, борд.ри, поребрики, плитка)</t>
  </si>
  <si>
    <t>послуги прибирання та підмітання вулиць парків, скверів( віники, лопати, відра, рукавиці, пакет для сміття)</t>
  </si>
  <si>
    <t>утримання дорожньої мережі в зимовий період</t>
  </si>
  <si>
    <t>Захоронення ТПВ</t>
  </si>
  <si>
    <t>1011.4</t>
  </si>
  <si>
    <t>1011.5</t>
  </si>
  <si>
    <t>Вивезення побутових відходів</t>
  </si>
  <si>
    <r>
      <t xml:space="preserve">Інші витрати </t>
    </r>
    <r>
      <rPr>
        <sz val="10"/>
        <rFont val="Times New Roman"/>
        <family val="1"/>
        <charset val="204"/>
      </rPr>
      <t>(оренда обладн., охорона прим.)</t>
    </r>
  </si>
  <si>
    <t>водопостачання</t>
  </si>
  <si>
    <t>інші операційні витрати (екологічний податок,витрати на експертні щодо оцінки землі, нотаріальні послуги)</t>
  </si>
  <si>
    <t>М.Б. ПОПЕЛЮК___________</t>
  </si>
  <si>
    <t>у т.ч. бюджетні надходження</t>
  </si>
  <si>
    <t xml:space="preserve">        надходження з інших джерел</t>
  </si>
  <si>
    <t>Бюджет</t>
  </si>
  <si>
    <t>Інші джерела</t>
  </si>
  <si>
    <t>1000.1</t>
  </si>
  <si>
    <t>1000.2</t>
  </si>
  <si>
    <t>1010.1</t>
  </si>
  <si>
    <t>1010.2</t>
  </si>
  <si>
    <t>орендаекскаватора, бульдозера</t>
  </si>
  <si>
    <t>інші податки та збори (розшифрувати) (військовий збір)</t>
  </si>
  <si>
    <t>інші податки та збори (розшифрувати) ()</t>
  </si>
  <si>
    <t>інші податки, збори та платежі (екологічний податок)</t>
  </si>
  <si>
    <t>інші платежі (розшифрувати) податки (єсв., екол,зем,радіоч,військ,профс.)</t>
  </si>
  <si>
    <t xml:space="preserve">Інші витрати </t>
  </si>
  <si>
    <r>
      <t>Інші витрати (розшифрувати), (Від</t>
    </r>
    <r>
      <rPr>
        <sz val="12"/>
        <rFont val="Times New Roman"/>
        <family val="1"/>
        <charset val="204"/>
      </rPr>
      <t>рядж. Банк.послуги, ліценз, авторська винагор.</t>
    </r>
    <r>
      <rPr>
        <sz val="14"/>
        <rFont val="Times New Roman"/>
        <family val="1"/>
        <charset val="204"/>
      </rPr>
      <t xml:space="preserve"> мат.доп.)</t>
    </r>
  </si>
  <si>
    <r>
      <t>Інші надходження (внески в стутний фонд шляхом внесення сум виплат на погашення тіла кредиту)</t>
    </r>
    <r>
      <rPr>
        <i/>
        <sz val="14"/>
        <rFont val="Times New Roman"/>
        <family val="1"/>
        <charset val="204"/>
      </rPr>
      <t xml:space="preserve"> </t>
    </r>
  </si>
  <si>
    <t>Інші витрати (погашення тіла кредиту, відсотки по кредиту)</t>
  </si>
  <si>
    <t>М.Б. ПОПЕЛЮК</t>
  </si>
  <si>
    <t>КОМУНАЛЬНЕ ПІДПРИЄМСТВО "Полігон Екологія"</t>
  </si>
  <si>
    <t xml:space="preserve"> </t>
  </si>
  <si>
    <t xml:space="preserve">                                                       М.Б. ПОПЕЛЮК</t>
  </si>
  <si>
    <t>ФІНАНСОВИЙ ПЛАН ПІДПРИЄМСТВА НА 2022 рік</t>
  </si>
  <si>
    <t>від  30.08.2021 р. № 1075-18/2021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</si>
</sst>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0">
    <numFmt numFmtId="164" formatCode="#,##0&quot;р.&quot;;[Red]\-#,##0&quot;р.&quot;"/>
    <numFmt numFmtId="165" formatCode="#,##0.00&quot;р.&quot;;\-#,##0.00&quot;р.&quot;"/>
    <numFmt numFmtId="166" formatCode="_-* #,##0.00_р_._-;\-* #,##0.00_р_._-;_-* &quot;-&quot;??_р_._-;_-@_-"/>
    <numFmt numFmtId="167" formatCode="_-* #,##0.00_₴_-;\-* #,##0.00_₴_-;_-* &quot;-&quot;??_₴_-;_-@_-"/>
    <numFmt numFmtId="168" formatCode="_-* #,##0.00\ _г_р_н_._-;\-* #,##0.00\ _г_р_н_._-;_-* &quot;-&quot;??\ _г_р_н_._-;_-@_-"/>
    <numFmt numFmtId="169" formatCode="0.0"/>
    <numFmt numFmtId="170" formatCode="#,##0.0"/>
    <numFmt numFmtId="171" formatCode="###\ ##0.000"/>
    <numFmt numFmtId="172" formatCode="_(&quot;$&quot;* #,##0.00_);_(&quot;$&quot;* \(#,##0.00\);_(&quot;$&quot;* &quot;-&quot;??_);_(@_)"/>
    <numFmt numFmtId="173" formatCode="_(* #,##0_);_(* \(#,##0\);_(* &quot;-&quot;_);_(@_)"/>
    <numFmt numFmtId="174" formatCode="_(* #,##0.00_);_(* \(#,##0.00\);_(* &quot;-&quot;??_);_(@_)"/>
    <numFmt numFmtId="175" formatCode="#,##0.0_ ;[Red]\-#,##0.0\ "/>
    <numFmt numFmtId="176" formatCode="0.0;\(0.0\);\ ;\-"/>
    <numFmt numFmtId="177" formatCode="_(* #,##0.0_);_(* \(#,##0.0\);_(* &quot;-&quot;??_);_(@_)"/>
    <numFmt numFmtId="178" formatCode="_(* #,##0_);_(* \(#,##0\);_(* &quot;-&quot;??_);_(@_)"/>
    <numFmt numFmtId="179" formatCode="_(* #,##0.0_);_(* \(#,##0.0\);_(* &quot;-&quot;_);_(@_)"/>
    <numFmt numFmtId="180" formatCode="#,##0;\(#,##0\)"/>
    <numFmt numFmtId="181" formatCode="_-* #,##0.0000\ _г_р_н_._-;\-* #,##0.0000\ _г_р_н_._-;_-* &quot;-&quot;????\ _г_р_н_._-;_-@_-"/>
    <numFmt numFmtId="182" formatCode="_-* #,##0.0\ _₴_-;\-* #,##0.0\ _₴_-;_-* &quot;-&quot;?\ _₴_-;_-@_-"/>
    <numFmt numFmtId="183" formatCode="_(* #,##0.000_);_(* \(#,##0.000\);_(* &quot;-&quot;_);_(@_)"/>
  </numFmts>
  <fonts count="79"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0"/>
      <name val="Arial Cyr"/>
      <charset val="204"/>
    </font>
    <font>
      <sz val="8"/>
      <name val="Arial Cyr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u/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b/>
      <i/>
      <sz val="14"/>
      <name val="Times New Roman"/>
      <family val="1"/>
      <charset val="204"/>
    </font>
    <font>
      <sz val="13"/>
      <name val="Times New Roman"/>
      <family val="1"/>
      <charset val="204"/>
    </font>
    <font>
      <b/>
      <sz val="13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Arial"/>
      <family val="2"/>
    </font>
    <font>
      <sz val="10"/>
      <name val="Times New Roman"/>
      <family val="1"/>
      <charset val="204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4"/>
      <name val="Arial Cyr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Helv"/>
      <charset val="204"/>
    </font>
    <font>
      <sz val="11"/>
      <color indexed="8"/>
      <name val="Arial Cyr"/>
      <family val="2"/>
      <charset val="204"/>
    </font>
    <font>
      <sz val="11"/>
      <color indexed="9"/>
      <name val="Arial Cyr"/>
      <family val="2"/>
      <charset val="204"/>
    </font>
    <font>
      <b/>
      <sz val="12"/>
      <name val="Arial"/>
      <family val="2"/>
      <charset val="204"/>
    </font>
    <font>
      <sz val="10"/>
      <name val="FreeSet"/>
      <family val="2"/>
    </font>
    <font>
      <u/>
      <sz val="10"/>
      <color indexed="12"/>
      <name val="Arial"/>
      <family val="2"/>
      <charset val="204"/>
    </font>
    <font>
      <b/>
      <sz val="14"/>
      <name val="Arial"/>
      <family val="2"/>
      <charset val="204"/>
    </font>
    <font>
      <b/>
      <sz val="12"/>
      <color indexed="9"/>
      <name val="Arial"/>
      <family val="2"/>
      <charset val="204"/>
    </font>
    <font>
      <b/>
      <i/>
      <sz val="14"/>
      <name val="Arial"/>
      <family val="2"/>
      <charset val="204"/>
    </font>
    <font>
      <b/>
      <i/>
      <sz val="14"/>
      <color indexed="9"/>
      <name val="Arial"/>
      <family val="2"/>
      <charset val="204"/>
    </font>
    <font>
      <b/>
      <i/>
      <sz val="12"/>
      <color indexed="9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9"/>
      <name val="Arial"/>
      <family val="2"/>
      <charset val="204"/>
    </font>
    <font>
      <sz val="12"/>
      <color indexed="9"/>
      <name val="Bookman Old Style"/>
      <family val="1"/>
      <charset val="204"/>
    </font>
    <font>
      <sz val="11"/>
      <name val="Arial"/>
      <family val="2"/>
      <charset val="204"/>
    </font>
    <font>
      <sz val="11"/>
      <color indexed="9"/>
      <name val="Arial"/>
      <family val="2"/>
      <charset val="204"/>
    </font>
    <font>
      <i/>
      <sz val="11"/>
      <name val="Arial"/>
      <family val="2"/>
      <charset val="204"/>
    </font>
    <font>
      <b/>
      <i/>
      <sz val="11"/>
      <color indexed="9"/>
      <name val="Arial"/>
      <family val="2"/>
      <charset val="204"/>
    </font>
    <font>
      <b/>
      <sz val="10"/>
      <name val="Arial"/>
      <family val="2"/>
      <charset val="204"/>
    </font>
    <font>
      <sz val="11"/>
      <color indexed="62"/>
      <name val="Arial Cyr"/>
      <family val="2"/>
      <charset val="204"/>
    </font>
    <font>
      <b/>
      <sz val="11"/>
      <color indexed="63"/>
      <name val="Arial Cyr"/>
      <family val="2"/>
      <charset val="204"/>
    </font>
    <font>
      <b/>
      <sz val="11"/>
      <color indexed="52"/>
      <name val="Arial Cyr"/>
      <family val="2"/>
      <charset val="204"/>
    </font>
    <font>
      <b/>
      <sz val="15"/>
      <color indexed="56"/>
      <name val="Arial Cyr"/>
      <family val="2"/>
      <charset val="204"/>
    </font>
    <font>
      <b/>
      <sz val="13"/>
      <color indexed="56"/>
      <name val="Arial Cyr"/>
      <family val="2"/>
      <charset val="204"/>
    </font>
    <font>
      <b/>
      <sz val="11"/>
      <color indexed="56"/>
      <name val="Arial Cyr"/>
      <family val="2"/>
      <charset val="204"/>
    </font>
    <font>
      <b/>
      <sz val="11"/>
      <color indexed="8"/>
      <name val="Arial Cyr"/>
      <family val="2"/>
      <charset val="204"/>
    </font>
    <font>
      <b/>
      <sz val="11"/>
      <color indexed="9"/>
      <name val="Arial Cyr"/>
      <family val="2"/>
      <charset val="204"/>
    </font>
    <font>
      <sz val="11"/>
      <color indexed="60"/>
      <name val="Arial Cyr"/>
      <family val="2"/>
      <charset val="204"/>
    </font>
    <font>
      <sz val="11"/>
      <color indexed="20"/>
      <name val="Arial Cyr"/>
      <family val="2"/>
      <charset val="204"/>
    </font>
    <font>
      <i/>
      <sz val="11"/>
      <color indexed="23"/>
      <name val="Arial Cyr"/>
      <family val="2"/>
      <charset val="204"/>
    </font>
    <font>
      <sz val="12"/>
      <name val="Arial Cyr"/>
      <family val="2"/>
      <charset val="204"/>
    </font>
    <font>
      <sz val="11"/>
      <color indexed="52"/>
      <name val="Arial Cyr"/>
      <family val="2"/>
      <charset val="204"/>
    </font>
    <font>
      <sz val="10"/>
      <name val="Helv"/>
    </font>
    <font>
      <sz val="11"/>
      <color indexed="10"/>
      <name val="Arial Cyr"/>
      <family val="2"/>
      <charset val="204"/>
    </font>
    <font>
      <sz val="12"/>
      <name val="Journal"/>
    </font>
    <font>
      <sz val="11"/>
      <color indexed="17"/>
      <name val="Arial Cyr"/>
      <family val="2"/>
      <charset val="204"/>
    </font>
    <font>
      <sz val="10"/>
      <name val="Tahoma"/>
      <family val="2"/>
      <charset val="204"/>
    </font>
    <font>
      <sz val="10"/>
      <name val="Petersburg"/>
    </font>
    <font>
      <b/>
      <sz val="12"/>
      <name val="Times New Roman"/>
      <family val="1"/>
      <charset val="204"/>
    </font>
    <font>
      <b/>
      <u/>
      <sz val="14"/>
      <name val="Times New Roman"/>
      <family val="1"/>
      <charset val="204"/>
    </font>
    <font>
      <b/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rgb="FF333333"/>
      <name val="Arial"/>
      <family val="2"/>
      <charset val="204"/>
    </font>
    <font>
      <b/>
      <sz val="11"/>
      <color rgb="FF333333"/>
      <name val="Arial"/>
      <family val="2"/>
      <charset val="204"/>
    </font>
    <font>
      <b/>
      <sz val="18"/>
      <color rgb="FF402A18"/>
      <name val="Arial"/>
      <family val="2"/>
      <charset val="204"/>
    </font>
    <font>
      <sz val="11"/>
      <color rgb="FF402A18"/>
      <name val="Arial"/>
      <family val="2"/>
      <charset val="204"/>
    </font>
  </fonts>
  <fills count="3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43"/>
      </patternFill>
    </fill>
    <fill>
      <patternFill patternType="solid">
        <fgColor indexed="44"/>
        <bgColor indexed="64"/>
      </patternFill>
    </fill>
    <fill>
      <patternFill patternType="solid">
        <fgColor indexed="26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</fills>
  <borders count="3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</borders>
  <cellStyleXfs count="353">
    <xf numFmtId="0" fontId="0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34" fillId="2" borderId="0" applyNumberFormat="0" applyBorder="0" applyAlignment="0" applyProtection="0"/>
    <xf numFmtId="0" fontId="1" fillId="2" borderId="0" applyNumberFormat="0" applyBorder="0" applyAlignment="0" applyProtection="0"/>
    <xf numFmtId="0" fontId="34" fillId="3" borderId="0" applyNumberFormat="0" applyBorder="0" applyAlignment="0" applyProtection="0"/>
    <xf numFmtId="0" fontId="1" fillId="3" borderId="0" applyNumberFormat="0" applyBorder="0" applyAlignment="0" applyProtection="0"/>
    <xf numFmtId="0" fontId="34" fillId="4" borderId="0" applyNumberFormat="0" applyBorder="0" applyAlignment="0" applyProtection="0"/>
    <xf numFmtId="0" fontId="1" fillId="4" borderId="0" applyNumberFormat="0" applyBorder="0" applyAlignment="0" applyProtection="0"/>
    <xf numFmtId="0" fontId="34" fillId="5" borderId="0" applyNumberFormat="0" applyBorder="0" applyAlignment="0" applyProtection="0"/>
    <xf numFmtId="0" fontId="1" fillId="5" borderId="0" applyNumberFormat="0" applyBorder="0" applyAlignment="0" applyProtection="0"/>
    <xf numFmtId="0" fontId="34" fillId="6" borderId="0" applyNumberFormat="0" applyBorder="0" applyAlignment="0" applyProtection="0"/>
    <xf numFmtId="0" fontId="1" fillId="6" borderId="0" applyNumberFormat="0" applyBorder="0" applyAlignment="0" applyProtection="0"/>
    <xf numFmtId="0" fontId="34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34" fillId="8" borderId="0" applyNumberFormat="0" applyBorder="0" applyAlignment="0" applyProtection="0"/>
    <xf numFmtId="0" fontId="1" fillId="8" borderId="0" applyNumberFormat="0" applyBorder="0" applyAlignment="0" applyProtection="0"/>
    <xf numFmtId="0" fontId="34" fillId="9" borderId="0" applyNumberFormat="0" applyBorder="0" applyAlignment="0" applyProtection="0"/>
    <xf numFmtId="0" fontId="1" fillId="9" borderId="0" applyNumberFormat="0" applyBorder="0" applyAlignment="0" applyProtection="0"/>
    <xf numFmtId="0" fontId="34" fillId="10" borderId="0" applyNumberFormat="0" applyBorder="0" applyAlignment="0" applyProtection="0"/>
    <xf numFmtId="0" fontId="1" fillId="10" borderId="0" applyNumberFormat="0" applyBorder="0" applyAlignment="0" applyProtection="0"/>
    <xf numFmtId="0" fontId="34" fillId="5" borderId="0" applyNumberFormat="0" applyBorder="0" applyAlignment="0" applyProtection="0"/>
    <xf numFmtId="0" fontId="1" fillId="5" borderId="0" applyNumberFormat="0" applyBorder="0" applyAlignment="0" applyProtection="0"/>
    <xf numFmtId="0" fontId="34" fillId="8" borderId="0" applyNumberFormat="0" applyBorder="0" applyAlignment="0" applyProtection="0"/>
    <xf numFmtId="0" fontId="1" fillId="8" borderId="0" applyNumberFormat="0" applyBorder="0" applyAlignment="0" applyProtection="0"/>
    <xf numFmtId="0" fontId="34" fillId="11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35" fillId="12" borderId="0" applyNumberFormat="0" applyBorder="0" applyAlignment="0" applyProtection="0"/>
    <xf numFmtId="0" fontId="17" fillId="12" borderId="0" applyNumberFormat="0" applyBorder="0" applyAlignment="0" applyProtection="0"/>
    <xf numFmtId="0" fontId="35" fillId="9" borderId="0" applyNumberFormat="0" applyBorder="0" applyAlignment="0" applyProtection="0"/>
    <xf numFmtId="0" fontId="17" fillId="9" borderId="0" applyNumberFormat="0" applyBorder="0" applyAlignment="0" applyProtection="0"/>
    <xf numFmtId="0" fontId="35" fillId="10" borderId="0" applyNumberFormat="0" applyBorder="0" applyAlignment="0" applyProtection="0"/>
    <xf numFmtId="0" fontId="17" fillId="10" borderId="0" applyNumberFormat="0" applyBorder="0" applyAlignment="0" applyProtection="0"/>
    <xf numFmtId="0" fontId="35" fillId="13" borderId="0" applyNumberFormat="0" applyBorder="0" applyAlignment="0" applyProtection="0"/>
    <xf numFmtId="0" fontId="17" fillId="13" borderId="0" applyNumberFormat="0" applyBorder="0" applyAlignment="0" applyProtection="0"/>
    <xf numFmtId="0" fontId="35" fillId="14" borderId="0" applyNumberFormat="0" applyBorder="0" applyAlignment="0" applyProtection="0"/>
    <xf numFmtId="0" fontId="17" fillId="14" borderId="0" applyNumberFormat="0" applyBorder="0" applyAlignment="0" applyProtection="0"/>
    <xf numFmtId="0" fontId="35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19" borderId="0" applyNumberFormat="0" applyBorder="0" applyAlignment="0" applyProtection="0"/>
    <xf numFmtId="0" fontId="28" fillId="3" borderId="0" applyNumberFormat="0" applyBorder="0" applyAlignment="0" applyProtection="0"/>
    <xf numFmtId="0" fontId="20" fillId="20" borderId="1" applyNumberFormat="0" applyAlignment="0" applyProtection="0"/>
    <xf numFmtId="0" fontId="25" fillId="21" borderId="2" applyNumberFormat="0" applyAlignment="0" applyProtection="0"/>
    <xf numFmtId="49" fontId="36" fillId="0" borderId="3">
      <alignment horizontal="center" vertical="center"/>
      <protection locked="0"/>
    </xf>
    <xf numFmtId="49" fontId="36" fillId="0" borderId="3">
      <alignment horizontal="center" vertical="center"/>
      <protection locked="0"/>
    </xf>
    <xf numFmtId="49" fontId="36" fillId="0" borderId="3">
      <alignment horizontal="center" vertical="center"/>
      <protection locked="0"/>
    </xf>
    <xf numFmtId="49" fontId="36" fillId="0" borderId="3">
      <alignment horizontal="center" vertical="center"/>
      <protection locked="0"/>
    </xf>
    <xf numFmtId="49" fontId="36" fillId="0" borderId="3">
      <alignment horizontal="center" vertical="center"/>
      <protection locked="0"/>
    </xf>
    <xf numFmtId="49" fontId="36" fillId="0" borderId="3">
      <alignment horizontal="center" vertical="center"/>
      <protection locked="0"/>
    </xf>
    <xf numFmtId="49" fontId="36" fillId="0" borderId="3">
      <alignment horizontal="center" vertical="center"/>
      <protection locked="0"/>
    </xf>
    <xf numFmtId="49" fontId="36" fillId="0" borderId="3">
      <alignment horizontal="center" vertical="center"/>
      <protection locked="0"/>
    </xf>
    <xf numFmtId="49" fontId="36" fillId="0" borderId="3">
      <alignment horizontal="center" vertical="center"/>
      <protection locked="0"/>
    </xf>
    <xf numFmtId="49" fontId="36" fillId="0" borderId="3">
      <alignment horizontal="center" vertical="center"/>
      <protection locked="0"/>
    </xf>
    <xf numFmtId="49" fontId="36" fillId="0" borderId="3">
      <alignment horizontal="center" vertical="center"/>
      <protection locked="0"/>
    </xf>
    <xf numFmtId="49" fontId="36" fillId="0" borderId="3">
      <alignment horizontal="center" vertical="center"/>
      <protection locked="0"/>
    </xf>
    <xf numFmtId="49" fontId="36" fillId="0" borderId="3">
      <alignment horizontal="center" vertical="center"/>
      <protection locked="0"/>
    </xf>
    <xf numFmtId="168" fontId="14" fillId="0" borderId="0" applyFont="0" applyFill="0" applyBorder="0" applyAlignment="0" applyProtection="0"/>
    <xf numFmtId="49" fontId="14" fillId="0" borderId="3">
      <alignment horizontal="left" vertical="center"/>
      <protection locked="0"/>
    </xf>
    <xf numFmtId="49" fontId="14" fillId="0" borderId="3">
      <alignment horizontal="left" vertical="center"/>
      <protection locked="0"/>
    </xf>
    <xf numFmtId="49" fontId="14" fillId="0" borderId="3">
      <alignment horizontal="left" vertical="center"/>
      <protection locked="0"/>
    </xf>
    <xf numFmtId="49" fontId="14" fillId="0" borderId="3">
      <alignment horizontal="left" vertical="center"/>
      <protection locked="0"/>
    </xf>
    <xf numFmtId="49" fontId="14" fillId="0" borderId="3">
      <alignment horizontal="left" vertical="center"/>
      <protection locked="0"/>
    </xf>
    <xf numFmtId="49" fontId="14" fillId="0" borderId="3">
      <alignment horizontal="left" vertical="center"/>
      <protection locked="0"/>
    </xf>
    <xf numFmtId="49" fontId="14" fillId="0" borderId="3">
      <alignment horizontal="left" vertical="center"/>
      <protection locked="0"/>
    </xf>
    <xf numFmtId="49" fontId="14" fillId="0" borderId="3">
      <alignment horizontal="left" vertical="center"/>
      <protection locked="0"/>
    </xf>
    <xf numFmtId="49" fontId="14" fillId="0" borderId="3">
      <alignment horizontal="left" vertical="center"/>
      <protection locked="0"/>
    </xf>
    <xf numFmtId="49" fontId="14" fillId="0" borderId="3">
      <alignment horizontal="left" vertical="center"/>
      <protection locked="0"/>
    </xf>
    <xf numFmtId="49" fontId="14" fillId="0" borderId="3">
      <alignment horizontal="left" vertical="center"/>
      <protection locked="0"/>
    </xf>
    <xf numFmtId="49" fontId="14" fillId="0" borderId="3">
      <alignment horizontal="left" vertical="center"/>
      <protection locked="0"/>
    </xf>
    <xf numFmtId="49" fontId="14" fillId="0" borderId="3">
      <alignment horizontal="left" vertical="center"/>
      <protection locked="0"/>
    </xf>
    <xf numFmtId="49" fontId="14" fillId="0" borderId="3">
      <alignment horizontal="left" vertical="center"/>
      <protection locked="0"/>
    </xf>
    <xf numFmtId="49" fontId="14" fillId="0" borderId="3">
      <alignment horizontal="left" vertical="center"/>
      <protection locked="0"/>
    </xf>
    <xf numFmtId="49" fontId="14" fillId="0" borderId="3">
      <alignment horizontal="left" vertical="center"/>
      <protection locked="0"/>
    </xf>
    <xf numFmtId="49" fontId="14" fillId="0" borderId="3">
      <alignment horizontal="left" vertical="center"/>
      <protection locked="0"/>
    </xf>
    <xf numFmtId="0" fontId="29" fillId="0" borderId="0" applyNumberFormat="0" applyFill="0" applyBorder="0" applyAlignment="0" applyProtection="0"/>
    <xf numFmtId="171" fontId="37" fillId="0" borderId="0" applyAlignment="0">
      <alignment wrapText="1"/>
    </xf>
    <xf numFmtId="0" fontId="32" fillId="4" borderId="0" applyNumberFormat="0" applyBorder="0" applyAlignment="0" applyProtection="0"/>
    <xf numFmtId="0" fontId="21" fillId="0" borderId="4" applyNumberFormat="0" applyFill="0" applyAlignment="0" applyProtection="0"/>
    <xf numFmtId="0" fontId="22" fillId="0" borderId="5" applyNumberFormat="0" applyFill="0" applyAlignment="0" applyProtection="0"/>
    <xf numFmtId="0" fontId="23" fillId="0" borderId="6" applyNumberFormat="0" applyFill="0" applyAlignment="0" applyProtection="0"/>
    <xf numFmtId="0" fontId="23" fillId="0" borderId="0" applyNumberFormat="0" applyFill="0" applyBorder="0" applyAlignment="0" applyProtection="0"/>
    <xf numFmtId="0" fontId="38" fillId="0" borderId="0" applyNumberFormat="0" applyFill="0" applyBorder="0" applyAlignment="0" applyProtection="0">
      <alignment vertical="top"/>
      <protection locked="0"/>
    </xf>
    <xf numFmtId="0" fontId="18" fillId="7" borderId="1" applyNumberFormat="0" applyAlignment="0" applyProtection="0"/>
    <xf numFmtId="49" fontId="14" fillId="0" borderId="0" applyNumberFormat="0" applyFont="0" applyAlignment="0">
      <alignment vertical="top" wrapText="1"/>
      <protection locked="0"/>
    </xf>
    <xf numFmtId="49" fontId="14" fillId="0" borderId="0" applyNumberFormat="0" applyFont="0" applyAlignment="0">
      <alignment vertical="top" wrapText="1"/>
    </xf>
    <xf numFmtId="49" fontId="14" fillId="0" borderId="0" applyNumberFormat="0" applyFont="0" applyAlignment="0">
      <alignment vertical="top" wrapText="1"/>
    </xf>
    <xf numFmtId="49" fontId="14" fillId="0" borderId="0" applyNumberFormat="0" applyFont="0" applyAlignment="0">
      <alignment vertical="top" wrapText="1"/>
      <protection locked="0"/>
    </xf>
    <xf numFmtId="49" fontId="14" fillId="0" borderId="0" applyNumberFormat="0" applyFont="0" applyAlignment="0">
      <alignment vertical="top" wrapText="1"/>
    </xf>
    <xf numFmtId="49" fontId="14" fillId="0" borderId="0" applyNumberFormat="0" applyFont="0" applyAlignment="0">
      <alignment vertical="top" wrapText="1"/>
      <protection locked="0"/>
    </xf>
    <xf numFmtId="49" fontId="14" fillId="0" borderId="0" applyNumberFormat="0" applyFont="0" applyAlignment="0">
      <alignment vertical="top" wrapText="1"/>
    </xf>
    <xf numFmtId="49" fontId="14" fillId="0" borderId="0" applyNumberFormat="0" applyFont="0" applyAlignment="0">
      <alignment vertical="top" wrapText="1"/>
      <protection locked="0"/>
    </xf>
    <xf numFmtId="49" fontId="14" fillId="0" borderId="0" applyNumberFormat="0" applyFont="0" applyAlignment="0">
      <alignment vertical="top" wrapText="1"/>
      <protection locked="0"/>
    </xf>
    <xf numFmtId="49" fontId="14" fillId="0" borderId="0" applyNumberFormat="0" applyFont="0" applyAlignment="0">
      <alignment vertical="top" wrapText="1"/>
      <protection locked="0"/>
    </xf>
    <xf numFmtId="49" fontId="14" fillId="0" borderId="0" applyNumberFormat="0" applyFont="0" applyAlignment="0">
      <alignment vertical="top" wrapText="1"/>
      <protection locked="0"/>
    </xf>
    <xf numFmtId="49" fontId="14" fillId="0" borderId="0" applyNumberFormat="0" applyFont="0" applyAlignment="0">
      <alignment vertical="top" wrapText="1"/>
      <protection locked="0"/>
    </xf>
    <xf numFmtId="49" fontId="14" fillId="0" borderId="0" applyNumberFormat="0" applyFont="0" applyAlignment="0">
      <alignment vertical="top" wrapText="1"/>
      <protection locked="0"/>
    </xf>
    <xf numFmtId="49" fontId="14" fillId="0" borderId="0" applyNumberFormat="0" applyFont="0" applyAlignment="0">
      <alignment vertical="top" wrapText="1"/>
      <protection locked="0"/>
    </xf>
    <xf numFmtId="49" fontId="14" fillId="0" borderId="0" applyNumberFormat="0" applyFont="0" applyAlignment="0">
      <alignment vertical="top" wrapText="1"/>
      <protection locked="0"/>
    </xf>
    <xf numFmtId="49" fontId="14" fillId="0" borderId="0" applyNumberFormat="0" applyFont="0" applyAlignment="0">
      <alignment vertical="top" wrapText="1"/>
      <protection locked="0"/>
    </xf>
    <xf numFmtId="49" fontId="14" fillId="0" borderId="0" applyNumberFormat="0" applyFont="0" applyAlignment="0">
      <alignment vertical="top" wrapText="1"/>
      <protection locked="0"/>
    </xf>
    <xf numFmtId="49" fontId="14" fillId="0" borderId="0" applyNumberFormat="0" applyFont="0" applyAlignment="0">
      <alignment vertical="top" wrapText="1"/>
      <protection locked="0"/>
    </xf>
    <xf numFmtId="49" fontId="14" fillId="0" borderId="0" applyNumberFormat="0" applyFont="0" applyAlignment="0">
      <alignment vertical="top" wrapText="1"/>
      <protection locked="0"/>
    </xf>
    <xf numFmtId="49" fontId="14" fillId="0" borderId="0" applyNumberFormat="0" applyFont="0" applyAlignment="0">
      <alignment vertical="top" wrapText="1"/>
      <protection locked="0"/>
    </xf>
    <xf numFmtId="49" fontId="39" fillId="22" borderId="7">
      <alignment horizontal="left" vertical="center"/>
      <protection locked="0"/>
    </xf>
    <xf numFmtId="49" fontId="39" fillId="22" borderId="7">
      <alignment horizontal="left" vertical="center"/>
    </xf>
    <xf numFmtId="4" fontId="39" fillId="22" borderId="7">
      <alignment horizontal="right" vertical="center"/>
      <protection locked="0"/>
    </xf>
    <xf numFmtId="4" fontId="39" fillId="22" borderId="7">
      <alignment horizontal="right" vertical="center"/>
    </xf>
    <xf numFmtId="4" fontId="40" fillId="22" borderId="7">
      <alignment horizontal="right" vertical="center"/>
      <protection locked="0"/>
    </xf>
    <xf numFmtId="49" fontId="41" fillId="22" borderId="3">
      <alignment horizontal="left" vertical="center"/>
      <protection locked="0"/>
    </xf>
    <xf numFmtId="49" fontId="41" fillId="22" borderId="3">
      <alignment horizontal="left" vertical="center"/>
    </xf>
    <xf numFmtId="49" fontId="42" fillId="22" borderId="3">
      <alignment horizontal="left" vertical="center"/>
      <protection locked="0"/>
    </xf>
    <xf numFmtId="49" fontId="42" fillId="22" borderId="3">
      <alignment horizontal="left" vertical="center"/>
    </xf>
    <xf numFmtId="4" fontId="41" fillId="22" borderId="3">
      <alignment horizontal="right" vertical="center"/>
      <protection locked="0"/>
    </xf>
    <xf numFmtId="4" fontId="41" fillId="22" borderId="3">
      <alignment horizontal="right" vertical="center"/>
    </xf>
    <xf numFmtId="4" fontId="43" fillId="22" borderId="3">
      <alignment horizontal="right" vertical="center"/>
      <protection locked="0"/>
    </xf>
    <xf numFmtId="49" fontId="36" fillId="22" borderId="3">
      <alignment horizontal="left" vertical="center"/>
      <protection locked="0"/>
    </xf>
    <xf numFmtId="49" fontId="36" fillId="22" borderId="3">
      <alignment horizontal="left" vertical="center"/>
      <protection locked="0"/>
    </xf>
    <xf numFmtId="49" fontId="36" fillId="22" borderId="3">
      <alignment horizontal="left" vertical="center"/>
    </xf>
    <xf numFmtId="49" fontId="36" fillId="22" borderId="3">
      <alignment horizontal="left" vertical="center"/>
    </xf>
    <xf numFmtId="49" fontId="40" fillId="22" borderId="3">
      <alignment horizontal="left" vertical="center"/>
      <protection locked="0"/>
    </xf>
    <xf numFmtId="49" fontId="40" fillId="22" borderId="3">
      <alignment horizontal="left" vertical="center"/>
    </xf>
    <xf numFmtId="4" fontId="36" fillId="22" borderId="3">
      <alignment horizontal="right" vertical="center"/>
      <protection locked="0"/>
    </xf>
    <xf numFmtId="4" fontId="36" fillId="22" borderId="3">
      <alignment horizontal="right" vertical="center"/>
      <protection locked="0"/>
    </xf>
    <xf numFmtId="4" fontId="36" fillId="22" borderId="3">
      <alignment horizontal="right" vertical="center"/>
    </xf>
    <xf numFmtId="4" fontId="36" fillId="22" borderId="3">
      <alignment horizontal="right" vertical="center"/>
    </xf>
    <xf numFmtId="4" fontId="40" fillId="22" borderId="3">
      <alignment horizontal="right" vertical="center"/>
      <protection locked="0"/>
    </xf>
    <xf numFmtId="49" fontId="44" fillId="22" borderId="3">
      <alignment horizontal="left" vertical="center"/>
      <protection locked="0"/>
    </xf>
    <xf numFmtId="49" fontId="44" fillId="22" borderId="3">
      <alignment horizontal="left" vertical="center"/>
    </xf>
    <xf numFmtId="49" fontId="45" fillId="22" borderId="3">
      <alignment horizontal="left" vertical="center"/>
      <protection locked="0"/>
    </xf>
    <xf numFmtId="49" fontId="45" fillId="22" borderId="3">
      <alignment horizontal="left" vertical="center"/>
    </xf>
    <xf numFmtId="4" fontId="44" fillId="22" borderId="3">
      <alignment horizontal="right" vertical="center"/>
      <protection locked="0"/>
    </xf>
    <xf numFmtId="4" fontId="44" fillId="22" borderId="3">
      <alignment horizontal="right" vertical="center"/>
    </xf>
    <xf numFmtId="4" fontId="46" fillId="22" borderId="3">
      <alignment horizontal="right" vertical="center"/>
      <protection locked="0"/>
    </xf>
    <xf numFmtId="49" fontId="47" fillId="0" borderId="3">
      <alignment horizontal="left" vertical="center"/>
      <protection locked="0"/>
    </xf>
    <xf numFmtId="49" fontId="47" fillId="0" borderId="3">
      <alignment horizontal="left" vertical="center"/>
    </xf>
    <xf numFmtId="49" fontId="48" fillId="0" borderId="3">
      <alignment horizontal="left" vertical="center"/>
      <protection locked="0"/>
    </xf>
    <xf numFmtId="49" fontId="48" fillId="0" borderId="3">
      <alignment horizontal="left" vertical="center"/>
    </xf>
    <xf numFmtId="4" fontId="47" fillId="0" borderId="3">
      <alignment horizontal="right" vertical="center"/>
      <protection locked="0"/>
    </xf>
    <xf numFmtId="4" fontId="47" fillId="0" borderId="3">
      <alignment horizontal="right" vertical="center"/>
    </xf>
    <xf numFmtId="4" fontId="48" fillId="0" borderId="3">
      <alignment horizontal="right" vertical="center"/>
      <protection locked="0"/>
    </xf>
    <xf numFmtId="49" fontId="49" fillId="0" borderId="3">
      <alignment horizontal="left" vertical="center"/>
      <protection locked="0"/>
    </xf>
    <xf numFmtId="49" fontId="49" fillId="0" borderId="3">
      <alignment horizontal="left" vertical="center"/>
    </xf>
    <xf numFmtId="49" fontId="50" fillId="0" borderId="3">
      <alignment horizontal="left" vertical="center"/>
      <protection locked="0"/>
    </xf>
    <xf numFmtId="49" fontId="50" fillId="0" borderId="3">
      <alignment horizontal="left" vertical="center"/>
    </xf>
    <xf numFmtId="4" fontId="49" fillId="0" borderId="3">
      <alignment horizontal="right" vertical="center"/>
      <protection locked="0"/>
    </xf>
    <xf numFmtId="4" fontId="49" fillId="0" borderId="3">
      <alignment horizontal="right" vertical="center"/>
    </xf>
    <xf numFmtId="49" fontId="47" fillId="0" borderId="3">
      <alignment horizontal="left" vertical="center"/>
      <protection locked="0"/>
    </xf>
    <xf numFmtId="49" fontId="48" fillId="0" borderId="3">
      <alignment horizontal="left" vertical="center"/>
      <protection locked="0"/>
    </xf>
    <xf numFmtId="4" fontId="47" fillId="0" borderId="3">
      <alignment horizontal="right" vertical="center"/>
      <protection locked="0"/>
    </xf>
    <xf numFmtId="0" fontId="30" fillId="0" borderId="8" applyNumberFormat="0" applyFill="0" applyAlignment="0" applyProtection="0"/>
    <xf numFmtId="0" fontId="27" fillId="23" borderId="0" applyNumberFormat="0" applyBorder="0" applyAlignment="0" applyProtection="0"/>
    <xf numFmtId="0" fontId="14" fillId="0" borderId="0"/>
    <xf numFmtId="0" fontId="14" fillId="0" borderId="0"/>
    <xf numFmtId="0" fontId="14" fillId="24" borderId="0" applyNumberFormat="0" applyFill="0" applyAlignment="0">
      <alignment horizontal="center"/>
      <protection locked="0"/>
    </xf>
    <xf numFmtId="0" fontId="2" fillId="25" borderId="9" applyNumberFormat="0" applyFont="0" applyAlignment="0" applyProtection="0"/>
    <xf numFmtId="4" fontId="51" fillId="26" borderId="3">
      <alignment horizontal="right" vertical="center"/>
      <protection locked="0"/>
    </xf>
    <xf numFmtId="4" fontId="51" fillId="27" borderId="3">
      <alignment horizontal="right" vertical="center"/>
      <protection locked="0"/>
    </xf>
    <xf numFmtId="4" fontId="51" fillId="28" borderId="3">
      <alignment horizontal="right" vertical="center"/>
      <protection locked="0"/>
    </xf>
    <xf numFmtId="0" fontId="19" fillId="20" borderId="10" applyNumberFormat="0" applyAlignment="0" applyProtection="0"/>
    <xf numFmtId="49" fontId="36" fillId="0" borderId="3">
      <alignment horizontal="left" vertical="center" wrapText="1"/>
      <protection locked="0"/>
    </xf>
    <xf numFmtId="49" fontId="36" fillId="0" borderId="3">
      <alignment horizontal="left" vertical="center" wrapText="1"/>
      <protection locked="0"/>
    </xf>
    <xf numFmtId="0" fontId="26" fillId="0" borderId="0" applyNumberFormat="0" applyFill="0" applyBorder="0" applyAlignment="0" applyProtection="0"/>
    <xf numFmtId="0" fontId="24" fillId="0" borderId="11" applyNumberFormat="0" applyFill="0" applyAlignment="0" applyProtection="0"/>
    <xf numFmtId="0" fontId="31" fillId="0" borderId="0" applyNumberFormat="0" applyFill="0" applyBorder="0" applyAlignment="0" applyProtection="0"/>
    <xf numFmtId="0" fontId="35" fillId="16" borderId="0" applyNumberFormat="0" applyBorder="0" applyAlignment="0" applyProtection="0"/>
    <xf numFmtId="0" fontId="17" fillId="16" borderId="0" applyNumberFormat="0" applyBorder="0" applyAlignment="0" applyProtection="0"/>
    <xf numFmtId="0" fontId="35" fillId="17" borderId="0" applyNumberFormat="0" applyBorder="0" applyAlignment="0" applyProtection="0"/>
    <xf numFmtId="0" fontId="17" fillId="17" borderId="0" applyNumberFormat="0" applyBorder="0" applyAlignment="0" applyProtection="0"/>
    <xf numFmtId="0" fontId="35" fillId="18" borderId="0" applyNumberFormat="0" applyBorder="0" applyAlignment="0" applyProtection="0"/>
    <xf numFmtId="0" fontId="17" fillId="18" borderId="0" applyNumberFormat="0" applyBorder="0" applyAlignment="0" applyProtection="0"/>
    <xf numFmtId="0" fontId="35" fillId="13" borderId="0" applyNumberFormat="0" applyBorder="0" applyAlignment="0" applyProtection="0"/>
    <xf numFmtId="0" fontId="17" fillId="13" borderId="0" applyNumberFormat="0" applyBorder="0" applyAlignment="0" applyProtection="0"/>
    <xf numFmtId="0" fontId="35" fillId="14" borderId="0" applyNumberFormat="0" applyBorder="0" applyAlignment="0" applyProtection="0"/>
    <xf numFmtId="0" fontId="17" fillId="14" borderId="0" applyNumberFormat="0" applyBorder="0" applyAlignment="0" applyProtection="0"/>
    <xf numFmtId="0" fontId="35" fillId="19" borderId="0" applyNumberFormat="0" applyBorder="0" applyAlignment="0" applyProtection="0"/>
    <xf numFmtId="0" fontId="17" fillId="19" borderId="0" applyNumberFormat="0" applyBorder="0" applyAlignment="0" applyProtection="0"/>
    <xf numFmtId="0" fontId="52" fillId="7" borderId="1" applyNumberFormat="0" applyAlignment="0" applyProtection="0"/>
    <xf numFmtId="0" fontId="18" fillId="7" borderId="1" applyNumberFormat="0" applyAlignment="0" applyProtection="0"/>
    <xf numFmtId="0" fontId="53" fillId="20" borderId="10" applyNumberFormat="0" applyAlignment="0" applyProtection="0"/>
    <xf numFmtId="0" fontId="19" fillId="20" borderId="10" applyNumberFormat="0" applyAlignment="0" applyProtection="0"/>
    <xf numFmtId="0" fontId="54" fillId="20" borderId="1" applyNumberFormat="0" applyAlignment="0" applyProtection="0"/>
    <xf numFmtId="0" fontId="20" fillId="20" borderId="1" applyNumberFormat="0" applyAlignment="0" applyProtection="0"/>
    <xf numFmtId="172" fontId="14" fillId="0" borderId="0" applyFont="0" applyFill="0" applyBorder="0" applyAlignment="0" applyProtection="0"/>
    <xf numFmtId="0" fontId="55" fillId="0" borderId="4" applyNumberFormat="0" applyFill="0" applyAlignment="0" applyProtection="0"/>
    <xf numFmtId="0" fontId="21" fillId="0" borderId="4" applyNumberFormat="0" applyFill="0" applyAlignment="0" applyProtection="0"/>
    <xf numFmtId="0" fontId="56" fillId="0" borderId="5" applyNumberFormat="0" applyFill="0" applyAlignment="0" applyProtection="0"/>
    <xf numFmtId="0" fontId="22" fillId="0" borderId="5" applyNumberFormat="0" applyFill="0" applyAlignment="0" applyProtection="0"/>
    <xf numFmtId="0" fontId="57" fillId="0" borderId="6" applyNumberFormat="0" applyFill="0" applyAlignment="0" applyProtection="0"/>
    <xf numFmtId="0" fontId="23" fillId="0" borderId="6" applyNumberFormat="0" applyFill="0" applyAlignment="0" applyProtection="0"/>
    <xf numFmtId="0" fontId="57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58" fillId="0" borderId="11" applyNumberFormat="0" applyFill="0" applyAlignment="0" applyProtection="0"/>
    <xf numFmtId="0" fontId="24" fillId="0" borderId="11" applyNumberFormat="0" applyFill="0" applyAlignment="0" applyProtection="0"/>
    <xf numFmtId="0" fontId="59" fillId="21" borderId="2" applyNumberFormat="0" applyAlignment="0" applyProtection="0"/>
    <xf numFmtId="0" fontId="25" fillId="21" borderId="2" applyNumberFormat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0" fillId="23" borderId="0" applyNumberFormat="0" applyBorder="0" applyAlignment="0" applyProtection="0"/>
    <xf numFmtId="0" fontId="27" fillId="23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4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1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1" fillId="0" borderId="0"/>
    <xf numFmtId="0" fontId="74" fillId="0" borderId="0"/>
    <xf numFmtId="0" fontId="14" fillId="0" borderId="0"/>
    <xf numFmtId="0" fontId="2" fillId="0" borderId="0"/>
    <xf numFmtId="0" fontId="14" fillId="0" borderId="0"/>
    <xf numFmtId="0" fontId="14" fillId="0" borderId="0" applyNumberFormat="0" applyFont="0" applyFill="0" applyBorder="0" applyAlignment="0" applyProtection="0">
      <alignment vertical="top"/>
    </xf>
    <xf numFmtId="0" fontId="14" fillId="0" borderId="0" applyNumberFormat="0" applyFont="0" applyFill="0" applyBorder="0" applyAlignment="0" applyProtection="0">
      <alignment vertical="top"/>
    </xf>
    <xf numFmtId="0" fontId="2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61" fillId="3" borderId="0" applyNumberFormat="0" applyBorder="0" applyAlignment="0" applyProtection="0"/>
    <xf numFmtId="0" fontId="28" fillId="3" borderId="0" applyNumberFormat="0" applyBorder="0" applyAlignment="0" applyProtection="0"/>
    <xf numFmtId="0" fontId="62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63" fillId="25" borderId="9" applyNumberFormat="0" applyFont="0" applyAlignment="0" applyProtection="0"/>
    <xf numFmtId="0" fontId="14" fillId="25" borderId="9" applyNumberFormat="0" applyFon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4" fillId="0" borderId="8" applyNumberFormat="0" applyFill="0" applyAlignment="0" applyProtection="0"/>
    <xf numFmtId="0" fontId="30" fillId="0" borderId="8" applyNumberFormat="0" applyFill="0" applyAlignment="0" applyProtection="0"/>
    <xf numFmtId="0" fontId="33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6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173" fontId="67" fillId="0" borderId="0" applyFont="0" applyFill="0" applyBorder="0" applyAlignment="0" applyProtection="0"/>
    <xf numFmtId="174" fontId="67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68" fillId="4" borderId="0" applyNumberFormat="0" applyBorder="0" applyAlignment="0" applyProtection="0"/>
    <xf numFmtId="0" fontId="32" fillId="4" borderId="0" applyNumberFormat="0" applyBorder="0" applyAlignment="0" applyProtection="0"/>
    <xf numFmtId="176" fontId="69" fillId="22" borderId="12" applyFill="0" applyBorder="0">
      <alignment horizontal="center" vertical="center" wrapText="1"/>
      <protection locked="0"/>
    </xf>
    <xf numFmtId="171" fontId="70" fillId="0" borderId="0">
      <alignment wrapText="1"/>
    </xf>
    <xf numFmtId="171" fontId="37" fillId="0" borderId="0">
      <alignment wrapText="1"/>
    </xf>
  </cellStyleXfs>
  <cellXfs count="416">
    <xf numFmtId="0" fontId="0" fillId="0" borderId="0" xfId="0"/>
    <xf numFmtId="0" fontId="5" fillId="0" borderId="0" xfId="0" quotePrefix="1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7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5" fillId="0" borderId="3" xfId="0" quotePrefix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left" vertical="center" wrapText="1"/>
    </xf>
    <xf numFmtId="0" fontId="4" fillId="0" borderId="3" xfId="0" quotePrefix="1" applyFont="1" applyFill="1" applyBorder="1" applyAlignment="1">
      <alignment horizontal="center" vertical="center"/>
    </xf>
    <xf numFmtId="170" fontId="5" fillId="0" borderId="3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170" fontId="7" fillId="0" borderId="0" xfId="0" applyNumberFormat="1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 wrapText="1" shrinkToFit="1"/>
    </xf>
    <xf numFmtId="0" fontId="5" fillId="0" borderId="3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Border="1" applyAlignment="1">
      <alignment horizontal="right" vertical="center"/>
    </xf>
    <xf numFmtId="0" fontId="10" fillId="0" borderId="0" xfId="0" applyFont="1" applyFill="1" applyBorder="1" applyAlignment="1">
      <alignment vertical="center"/>
    </xf>
    <xf numFmtId="169" fontId="4" fillId="0" borderId="0" xfId="0" applyNumberFormat="1" applyFont="1" applyFill="1" applyBorder="1" applyAlignment="1">
      <alignment horizontal="right" vertical="center"/>
    </xf>
    <xf numFmtId="0" fontId="11" fillId="0" borderId="0" xfId="0" applyFont="1" applyFill="1" applyAlignment="1">
      <alignment vertical="center"/>
    </xf>
    <xf numFmtId="0" fontId="9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right" vertical="center"/>
    </xf>
    <xf numFmtId="1" fontId="5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/>
    <xf numFmtId="0" fontId="5" fillId="0" borderId="0" xfId="0" applyFont="1" applyFill="1" applyBorder="1" applyAlignment="1">
      <alignment horizontal="left" vertical="center" wrapText="1" shrinkToFit="1"/>
    </xf>
    <xf numFmtId="0" fontId="5" fillId="0" borderId="0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vertical="center"/>
    </xf>
    <xf numFmtId="0" fontId="5" fillId="0" borderId="0" xfId="0" applyFont="1" applyFill="1" applyAlignment="1">
      <alignment horizontal="left" vertical="center"/>
    </xf>
    <xf numFmtId="170" fontId="5" fillId="0" borderId="0" xfId="0" applyNumberFormat="1" applyFont="1" applyFill="1" applyBorder="1" applyAlignment="1">
      <alignment horizontal="right" vertical="center" wrapText="1"/>
    </xf>
    <xf numFmtId="0" fontId="5" fillId="0" borderId="0" xfId="0" applyFont="1" applyFill="1" applyAlignment="1">
      <alignment horizontal="right" vertical="center"/>
    </xf>
    <xf numFmtId="170" fontId="5" fillId="0" borderId="0" xfId="0" applyNumberFormat="1" applyFont="1" applyFill="1" applyAlignment="1">
      <alignment vertical="center"/>
    </xf>
    <xf numFmtId="0" fontId="13" fillId="0" borderId="0" xfId="0" applyFont="1" applyFill="1"/>
    <xf numFmtId="170" fontId="5" fillId="0" borderId="0" xfId="0" applyNumberFormat="1" applyFont="1" applyFill="1" applyBorder="1" applyAlignment="1">
      <alignment horizontal="center" vertical="center" wrapText="1"/>
    </xf>
    <xf numFmtId="0" fontId="4" fillId="0" borderId="0" xfId="0" quotePrefix="1" applyFont="1" applyFill="1" applyBorder="1" applyAlignment="1">
      <alignment horizontal="center" vertical="center"/>
    </xf>
    <xf numFmtId="169" fontId="4" fillId="0" borderId="0" xfId="0" applyNumberFormat="1" applyFont="1" applyFill="1" applyBorder="1" applyAlignment="1">
      <alignment horizontal="right" vertical="center" wrapText="1"/>
    </xf>
    <xf numFmtId="0" fontId="5" fillId="0" borderId="0" xfId="0" applyFont="1" applyFill="1" applyAlignment="1"/>
    <xf numFmtId="169" fontId="4" fillId="0" borderId="0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 wrapText="1" shrinkToFit="1"/>
    </xf>
    <xf numFmtId="0" fontId="4" fillId="0" borderId="0" xfId="0" applyFont="1" applyFill="1" applyAlignment="1">
      <alignment horizontal="right" vertical="center"/>
    </xf>
    <xf numFmtId="0" fontId="8" fillId="0" borderId="0" xfId="0" applyFont="1" applyFill="1" applyAlignment="1">
      <alignment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5" fillId="0" borderId="3" xfId="237" applyFont="1" applyFill="1" applyBorder="1" applyAlignment="1">
      <alignment horizontal="center" vertical="center"/>
    </xf>
    <xf numFmtId="0" fontId="4" fillId="0" borderId="3" xfId="0" applyFont="1" applyFill="1" applyBorder="1" applyAlignment="1">
      <alignment vertical="center" wrapText="1"/>
    </xf>
    <xf numFmtId="0" fontId="5" fillId="0" borderId="13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vertical="center"/>
    </xf>
    <xf numFmtId="0" fontId="5" fillId="0" borderId="15" xfId="0" applyFont="1" applyFill="1" applyBorder="1" applyAlignment="1">
      <alignment vertical="center" wrapText="1"/>
    </xf>
    <xf numFmtId="0" fontId="5" fillId="0" borderId="0" xfId="245" applyFont="1" applyFill="1" applyBorder="1" applyAlignment="1">
      <alignment vertical="center"/>
    </xf>
    <xf numFmtId="0" fontId="5" fillId="0" borderId="3" xfId="245" applyFont="1" applyFill="1" applyBorder="1" applyAlignment="1">
      <alignment horizontal="left" vertical="center" wrapText="1"/>
    </xf>
    <xf numFmtId="0" fontId="4" fillId="0" borderId="0" xfId="245" applyFont="1" applyFill="1" applyBorder="1" applyAlignment="1">
      <alignment vertical="center"/>
    </xf>
    <xf numFmtId="0" fontId="5" fillId="0" borderId="0" xfId="245" applyFont="1" applyFill="1" applyBorder="1" applyAlignment="1">
      <alignment horizontal="center" vertical="center"/>
    </xf>
    <xf numFmtId="0" fontId="4" fillId="0" borderId="0" xfId="245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right" vertical="center" wrapText="1"/>
    </xf>
    <xf numFmtId="0" fontId="5" fillId="0" borderId="0" xfId="0" applyFont="1" applyFill="1" applyBorder="1" applyAlignment="1">
      <alignment vertical="center" wrapText="1"/>
    </xf>
    <xf numFmtId="0" fontId="5" fillId="0" borderId="3" xfId="245" applyFont="1" applyFill="1" applyBorder="1" applyAlignment="1">
      <alignment horizontal="center" vertical="center"/>
    </xf>
    <xf numFmtId="0" fontId="5" fillId="0" borderId="3" xfId="245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left" vertical="center" wrapText="1"/>
    </xf>
    <xf numFmtId="170" fontId="4" fillId="0" borderId="0" xfId="0" applyNumberFormat="1" applyFont="1" applyFill="1" applyBorder="1" applyAlignment="1">
      <alignment horizontal="center" vertical="center" wrapText="1"/>
    </xf>
    <xf numFmtId="170" fontId="4" fillId="0" borderId="0" xfId="0" applyNumberFormat="1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4" fillId="0" borderId="3" xfId="245" applyFont="1" applyFill="1" applyBorder="1" applyAlignment="1">
      <alignment horizontal="left" vertical="center" wrapText="1"/>
    </xf>
    <xf numFmtId="0" fontId="16" fillId="0" borderId="0" xfId="245" applyFont="1" applyFill="1"/>
    <xf numFmtId="0" fontId="5" fillId="0" borderId="0" xfId="245" applyFont="1" applyFill="1" applyBorder="1" applyAlignment="1">
      <alignment vertical="center" wrapText="1"/>
    </xf>
    <xf numFmtId="0" fontId="4" fillId="0" borderId="3" xfId="237" applyFont="1" applyFill="1" applyBorder="1" applyAlignment="1">
      <alignment horizontal="left" vertical="center"/>
    </xf>
    <xf numFmtId="0" fontId="5" fillId="0" borderId="0" xfId="0" applyFont="1" applyFill="1"/>
    <xf numFmtId="0" fontId="11" fillId="0" borderId="3" xfId="0" applyFont="1" applyFill="1" applyBorder="1" applyAlignment="1">
      <alignment horizontal="center" vertical="center" wrapText="1" shrinkToFit="1"/>
    </xf>
    <xf numFmtId="0" fontId="11" fillId="0" borderId="14" xfId="0" applyFont="1" applyFill="1" applyBorder="1" applyAlignment="1">
      <alignment horizontal="center" vertical="center" wrapText="1" shrinkToFit="1"/>
    </xf>
    <xf numFmtId="0" fontId="4" fillId="0" borderId="0" xfId="0" applyFont="1" applyFill="1" applyBorder="1" applyAlignment="1" applyProtection="1">
      <alignment horizontal="left" vertical="center"/>
      <protection locked="0"/>
    </xf>
    <xf numFmtId="170" fontId="4" fillId="0" borderId="0" xfId="0" applyNumberFormat="1" applyFont="1" applyFill="1" applyBorder="1" applyAlignment="1">
      <alignment horizontal="right" vertical="center" wrapText="1"/>
    </xf>
    <xf numFmtId="0" fontId="4" fillId="0" borderId="0" xfId="0" quotePrefix="1" applyFont="1" applyFill="1" applyBorder="1" applyAlignment="1">
      <alignment horizontal="center"/>
    </xf>
    <xf numFmtId="170" fontId="5" fillId="0" borderId="0" xfId="245" applyNumberFormat="1" applyFont="1" applyFill="1" applyBorder="1" applyAlignment="1">
      <alignment horizontal="center" vertical="center" wrapText="1"/>
    </xf>
    <xf numFmtId="170" fontId="5" fillId="0" borderId="0" xfId="245" applyNumberFormat="1" applyFont="1" applyFill="1" applyBorder="1" applyAlignment="1">
      <alignment horizontal="right" vertical="center" wrapText="1"/>
    </xf>
    <xf numFmtId="0" fontId="5" fillId="0" borderId="0" xfId="245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center"/>
    </xf>
    <xf numFmtId="0" fontId="5" fillId="0" borderId="0" xfId="0" applyFont="1" applyFill="1" applyBorder="1" applyAlignment="1"/>
    <xf numFmtId="0" fontId="5" fillId="0" borderId="14" xfId="0" applyFont="1" applyFill="1" applyBorder="1" applyAlignment="1">
      <alignment vertical="center"/>
    </xf>
    <xf numFmtId="0" fontId="5" fillId="0" borderId="16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left" vertical="center"/>
    </xf>
    <xf numFmtId="0" fontId="5" fillId="0" borderId="16" xfId="0" applyFont="1" applyFill="1" applyBorder="1" applyAlignment="1">
      <alignment vertical="center" wrapText="1"/>
    </xf>
    <xf numFmtId="3" fontId="5" fillId="0" borderId="0" xfId="0" applyNumberFormat="1" applyFont="1" applyFill="1" applyBorder="1" applyAlignment="1">
      <alignment vertical="center"/>
    </xf>
    <xf numFmtId="0" fontId="13" fillId="0" borderId="0" xfId="0" applyFont="1" applyFill="1" applyAlignment="1">
      <alignment horizontal="right" vertical="center"/>
    </xf>
    <xf numFmtId="0" fontId="16" fillId="0" borderId="0" xfId="0" applyFont="1" applyFill="1" applyAlignment="1">
      <alignment vertical="center"/>
    </xf>
    <xf numFmtId="0" fontId="16" fillId="0" borderId="0" xfId="0" applyFont="1" applyFill="1"/>
    <xf numFmtId="0" fontId="16" fillId="0" borderId="0" xfId="0" applyFont="1" applyFill="1" applyAlignment="1">
      <alignment horizontal="center" vertical="center"/>
    </xf>
    <xf numFmtId="0" fontId="5" fillId="0" borderId="3" xfId="0" applyFont="1" applyFill="1" applyBorder="1" applyAlignment="1">
      <alignment horizontal="left" vertical="center" wrapText="1" shrinkToFit="1"/>
    </xf>
    <xf numFmtId="0" fontId="11" fillId="0" borderId="0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vertical="center" wrapText="1"/>
    </xf>
    <xf numFmtId="0" fontId="5" fillId="0" borderId="19" xfId="0" applyFont="1" applyFill="1" applyBorder="1" applyAlignment="1">
      <alignment vertical="center"/>
    </xf>
    <xf numFmtId="0" fontId="4" fillId="0" borderId="3" xfId="0" applyFont="1" applyFill="1" applyBorder="1" applyAlignment="1" applyProtection="1">
      <alignment horizontal="left" vertical="center" wrapText="1"/>
      <protection locked="0"/>
    </xf>
    <xf numFmtId="0" fontId="5" fillId="0" borderId="3" xfId="0" applyFont="1" applyFill="1" applyBorder="1" applyAlignment="1" applyProtection="1">
      <alignment horizontal="left" vertical="center" wrapText="1"/>
      <protection locked="0"/>
    </xf>
    <xf numFmtId="0" fontId="5" fillId="0" borderId="3" xfId="182" applyFont="1" applyFill="1" applyBorder="1" applyAlignment="1">
      <alignment vertical="center" wrapText="1"/>
      <protection locked="0"/>
    </xf>
    <xf numFmtId="0" fontId="4" fillId="0" borderId="3" xfId="182" applyFont="1" applyFill="1" applyBorder="1" applyAlignment="1">
      <alignment vertical="center" wrapText="1"/>
      <protection locked="0"/>
    </xf>
    <xf numFmtId="0" fontId="4" fillId="0" borderId="3" xfId="0" applyFont="1" applyFill="1" applyBorder="1" applyAlignment="1" applyProtection="1">
      <alignment vertical="center" wrapText="1"/>
      <protection locked="0"/>
    </xf>
    <xf numFmtId="0" fontId="5" fillId="0" borderId="3" xfId="0" quotePrefix="1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3" xfId="237" applyNumberFormat="1" applyFont="1" applyFill="1" applyBorder="1" applyAlignment="1">
      <alignment horizontal="left" vertical="center" wrapText="1"/>
    </xf>
    <xf numFmtId="0" fontId="5" fillId="0" borderId="3" xfId="237" applyNumberFormat="1" applyFont="1" applyFill="1" applyBorder="1" applyAlignment="1">
      <alignment horizontal="center" vertical="center" wrapText="1"/>
    </xf>
    <xf numFmtId="0" fontId="5" fillId="0" borderId="3" xfId="237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left" vertical="center" wrapText="1" shrinkToFit="1"/>
    </xf>
    <xf numFmtId="0" fontId="4" fillId="0" borderId="0" xfId="0" applyFont="1" applyFill="1" applyBorder="1" applyAlignment="1">
      <alignment vertical="center" wrapText="1"/>
    </xf>
    <xf numFmtId="0" fontId="5" fillId="0" borderId="0" xfId="0" applyFont="1" applyFill="1" applyAlignment="1">
      <alignment vertical="center" wrapText="1"/>
    </xf>
    <xf numFmtId="169" fontId="5" fillId="0" borderId="0" xfId="0" applyNumberFormat="1" applyFont="1" applyFill="1" applyBorder="1" applyAlignment="1">
      <alignment horizontal="center" vertical="center" wrapText="1"/>
    </xf>
    <xf numFmtId="3" fontId="5" fillId="0" borderId="3" xfId="0" applyNumberFormat="1" applyFont="1" applyFill="1" applyBorder="1" applyAlignment="1">
      <alignment horizontal="center" vertical="center" wrapText="1"/>
    </xf>
    <xf numFmtId="0" fontId="11" fillId="0" borderId="14" xfId="0" applyNumberFormat="1" applyFont="1" applyFill="1" applyBorder="1" applyAlignment="1">
      <alignment horizontal="center" vertical="center" wrapText="1"/>
    </xf>
    <xf numFmtId="3" fontId="5" fillId="0" borderId="3" xfId="0" applyNumberFormat="1" applyFont="1" applyFill="1" applyBorder="1" applyAlignment="1">
      <alignment horizontal="left" vertical="center" wrapText="1"/>
    </xf>
    <xf numFmtId="3" fontId="11" fillId="0" borderId="3" xfId="0" applyNumberFormat="1" applyFont="1" applyFill="1" applyBorder="1" applyAlignment="1">
      <alignment horizontal="center" vertical="center" wrapText="1" shrinkToFit="1"/>
    </xf>
    <xf numFmtId="49" fontId="5" fillId="0" borderId="3" xfId="237" applyNumberFormat="1" applyFont="1" applyFill="1" applyBorder="1" applyAlignment="1">
      <alignment horizontal="left" vertical="center" wrapText="1"/>
    </xf>
    <xf numFmtId="170" fontId="5" fillId="0" borderId="3" xfId="237" applyNumberFormat="1" applyFont="1" applyFill="1" applyBorder="1" applyAlignment="1">
      <alignment horizontal="center" vertical="center" wrapText="1"/>
    </xf>
    <xf numFmtId="0" fontId="5" fillId="0" borderId="3" xfId="237" applyNumberFormat="1" applyFont="1" applyFill="1" applyBorder="1" applyAlignment="1">
      <alignment horizontal="left" vertical="top" wrapText="1"/>
    </xf>
    <xf numFmtId="0" fontId="5" fillId="0" borderId="0" xfId="0" applyFont="1" applyFill="1" applyBorder="1" applyAlignment="1">
      <alignment vertical="center" wrapText="1" shrinkToFit="1"/>
    </xf>
    <xf numFmtId="173" fontId="5" fillId="0" borderId="3" xfId="0" applyNumberFormat="1" applyFont="1" applyFill="1" applyBorder="1" applyAlignment="1">
      <alignment horizontal="center" vertical="center" wrapText="1"/>
    </xf>
    <xf numFmtId="178" fontId="5" fillId="0" borderId="3" xfId="0" applyNumberFormat="1" applyFont="1" applyFill="1" applyBorder="1" applyAlignment="1">
      <alignment horizontal="center" vertical="center" wrapText="1"/>
    </xf>
    <xf numFmtId="178" fontId="4" fillId="0" borderId="3" xfId="0" applyNumberFormat="1" applyFont="1" applyFill="1" applyBorder="1" applyAlignment="1">
      <alignment horizontal="center" vertical="center" wrapText="1"/>
    </xf>
    <xf numFmtId="177" fontId="5" fillId="0" borderId="3" xfId="0" applyNumberFormat="1" applyFont="1" applyFill="1" applyBorder="1" applyAlignment="1">
      <alignment horizontal="center" vertical="center" wrapText="1"/>
    </xf>
    <xf numFmtId="177" fontId="4" fillId="0" borderId="3" xfId="0" applyNumberFormat="1" applyFont="1" applyFill="1" applyBorder="1" applyAlignment="1">
      <alignment horizontal="center" vertical="center" wrapText="1"/>
    </xf>
    <xf numFmtId="173" fontId="5" fillId="29" borderId="3" xfId="0" applyNumberFormat="1" applyFont="1" applyFill="1" applyBorder="1" applyAlignment="1">
      <alignment horizontal="center" vertical="center" wrapText="1"/>
    </xf>
    <xf numFmtId="169" fontId="5" fillId="0" borderId="3" xfId="0" applyNumberFormat="1" applyFont="1" applyFill="1" applyBorder="1" applyAlignment="1">
      <alignment horizontal="center" vertical="center" wrapText="1"/>
    </xf>
    <xf numFmtId="0" fontId="4" fillId="0" borderId="20" xfId="0" applyFont="1" applyFill="1" applyBorder="1" applyAlignment="1" applyProtection="1">
      <alignment horizontal="left" vertical="center" wrapText="1"/>
      <protection locked="0"/>
    </xf>
    <xf numFmtId="0" fontId="5" fillId="0" borderId="19" xfId="0" quotePrefix="1" applyFont="1" applyFill="1" applyBorder="1" applyAlignment="1">
      <alignment horizontal="center" vertical="center"/>
    </xf>
    <xf numFmtId="0" fontId="4" fillId="0" borderId="19" xfId="0" applyFont="1" applyFill="1" applyBorder="1" applyAlignment="1" applyProtection="1">
      <alignment horizontal="left" vertical="center" wrapText="1"/>
      <protection locked="0"/>
    </xf>
    <xf numFmtId="0" fontId="5" fillId="0" borderId="20" xfId="0" applyFont="1" applyFill="1" applyBorder="1" applyAlignment="1" applyProtection="1">
      <alignment horizontal="left" vertical="center" wrapText="1"/>
      <protection locked="0"/>
    </xf>
    <xf numFmtId="0" fontId="5" fillId="0" borderId="20" xfId="0" applyFont="1" applyFill="1" applyBorder="1" applyAlignment="1">
      <alignment horizontal="center" vertical="center"/>
    </xf>
    <xf numFmtId="0" fontId="5" fillId="0" borderId="19" xfId="0" applyFont="1" applyFill="1" applyBorder="1" applyAlignment="1" applyProtection="1">
      <alignment horizontal="left" vertical="center" wrapText="1"/>
      <protection locked="0"/>
    </xf>
    <xf numFmtId="0" fontId="5" fillId="0" borderId="19" xfId="0" applyFont="1" applyFill="1" applyBorder="1" applyAlignment="1">
      <alignment horizontal="center" vertical="center"/>
    </xf>
    <xf numFmtId="49" fontId="5" fillId="0" borderId="20" xfId="0" applyNumberFormat="1" applyFont="1" applyFill="1" applyBorder="1" applyAlignment="1">
      <alignment horizontal="center" vertical="center"/>
    </xf>
    <xf numFmtId="49" fontId="5" fillId="0" borderId="3" xfId="0" applyNumberFormat="1" applyFont="1" applyFill="1" applyBorder="1" applyAlignment="1">
      <alignment horizontal="center" vertical="center"/>
    </xf>
    <xf numFmtId="49" fontId="5" fillId="0" borderId="19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/>
    </xf>
    <xf numFmtId="0" fontId="5" fillId="0" borderId="3" xfId="0" quotePrefix="1" applyFont="1" applyFill="1" applyBorder="1" applyAlignment="1">
      <alignment horizontal="center"/>
    </xf>
    <xf numFmtId="0" fontId="4" fillId="0" borderId="3" xfId="0" quotePrefix="1" applyFont="1" applyFill="1" applyBorder="1" applyAlignment="1">
      <alignment horizontal="center"/>
    </xf>
    <xf numFmtId="0" fontId="4" fillId="0" borderId="3" xfId="245" applyFont="1" applyFill="1" applyBorder="1" applyAlignment="1">
      <alignment horizontal="center" vertical="center"/>
    </xf>
    <xf numFmtId="0" fontId="4" fillId="0" borderId="14" xfId="245" applyFont="1" applyFill="1" applyBorder="1" applyAlignment="1">
      <alignment horizontal="left" vertical="center" wrapText="1"/>
    </xf>
    <xf numFmtId="0" fontId="4" fillId="0" borderId="15" xfId="245" applyFont="1" applyFill="1" applyBorder="1" applyAlignment="1">
      <alignment horizontal="left" vertical="center" wrapText="1"/>
    </xf>
    <xf numFmtId="0" fontId="4" fillId="0" borderId="16" xfId="245" applyFont="1" applyFill="1" applyBorder="1" applyAlignment="1">
      <alignment horizontal="left" vertical="center" wrapText="1"/>
    </xf>
    <xf numFmtId="0" fontId="4" fillId="0" borderId="20" xfId="0" quotePrefix="1" applyFont="1" applyFill="1" applyBorder="1" applyAlignment="1">
      <alignment horizontal="center" vertical="center"/>
    </xf>
    <xf numFmtId="0" fontId="4" fillId="0" borderId="19" xfId="0" quotePrefix="1" applyFont="1" applyFill="1" applyBorder="1" applyAlignment="1">
      <alignment horizontal="center" vertical="center"/>
    </xf>
    <xf numFmtId="170" fontId="4" fillId="0" borderId="3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center" vertical="center"/>
    </xf>
    <xf numFmtId="173" fontId="4" fillId="0" borderId="3" xfId="0" applyNumberFormat="1" applyFont="1" applyFill="1" applyBorder="1" applyAlignment="1">
      <alignment horizontal="center" vertical="center" wrapText="1"/>
    </xf>
    <xf numFmtId="173" fontId="4" fillId="0" borderId="0" xfId="0" applyNumberFormat="1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left" vertical="center" wrapText="1"/>
    </xf>
    <xf numFmtId="0" fontId="4" fillId="0" borderId="19" xfId="245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center" vertical="center"/>
    </xf>
    <xf numFmtId="173" fontId="4" fillId="27" borderId="3" xfId="0" applyNumberFormat="1" applyFont="1" applyFill="1" applyBorder="1" applyAlignment="1">
      <alignment horizontal="center" vertical="center" wrapText="1"/>
    </xf>
    <xf numFmtId="173" fontId="5" fillId="27" borderId="3" xfId="0" applyNumberFormat="1" applyFont="1" applyFill="1" applyBorder="1" applyAlignment="1">
      <alignment horizontal="center" vertical="center" wrapText="1"/>
    </xf>
    <xf numFmtId="173" fontId="4" fillId="30" borderId="3" xfId="0" applyNumberFormat="1" applyFont="1" applyFill="1" applyBorder="1" applyAlignment="1">
      <alignment horizontal="center" vertical="center" wrapText="1"/>
    </xf>
    <xf numFmtId="173" fontId="4" fillId="26" borderId="3" xfId="0" applyNumberFormat="1" applyFont="1" applyFill="1" applyBorder="1" applyAlignment="1">
      <alignment horizontal="center" vertical="center" wrapText="1"/>
    </xf>
    <xf numFmtId="173" fontId="4" fillId="29" borderId="3" xfId="0" applyNumberFormat="1" applyFont="1" applyFill="1" applyBorder="1" applyAlignment="1">
      <alignment horizontal="center" vertical="center" wrapText="1"/>
    </xf>
    <xf numFmtId="179" fontId="4" fillId="30" borderId="3" xfId="0" applyNumberFormat="1" applyFont="1" applyFill="1" applyBorder="1" applyAlignment="1">
      <alignment horizontal="center" vertical="center" wrapText="1"/>
    </xf>
    <xf numFmtId="0" fontId="4" fillId="26" borderId="14" xfId="245" applyFont="1" applyFill="1" applyBorder="1" applyAlignment="1">
      <alignment horizontal="left" vertical="center" wrapText="1"/>
    </xf>
    <xf numFmtId="0" fontId="4" fillId="26" borderId="3" xfId="0" applyFont="1" applyFill="1" applyBorder="1" applyAlignment="1">
      <alignment horizontal="left" vertical="center" wrapText="1"/>
    </xf>
    <xf numFmtId="169" fontId="5" fillId="30" borderId="3" xfId="237" applyNumberFormat="1" applyFont="1" applyFill="1" applyBorder="1" applyAlignment="1">
      <alignment horizontal="center" vertical="center" wrapText="1"/>
    </xf>
    <xf numFmtId="179" fontId="5" fillId="0" borderId="3" xfId="0" applyNumberFormat="1" applyFont="1" applyFill="1" applyBorder="1" applyAlignment="1">
      <alignment horizontal="center" vertical="center" wrapText="1"/>
    </xf>
    <xf numFmtId="179" fontId="4" fillId="0" borderId="3" xfId="0" applyNumberFormat="1" applyFont="1" applyFill="1" applyBorder="1" applyAlignment="1">
      <alignment horizontal="center" vertical="center" wrapText="1"/>
    </xf>
    <xf numFmtId="178" fontId="4" fillId="29" borderId="3" xfId="0" applyNumberFormat="1" applyFont="1" applyFill="1" applyBorder="1" applyAlignment="1">
      <alignment horizontal="center" vertical="center" wrapText="1"/>
    </xf>
    <xf numFmtId="178" fontId="5" fillId="29" borderId="3" xfId="0" applyNumberFormat="1" applyFont="1" applyFill="1" applyBorder="1" applyAlignment="1">
      <alignment horizontal="center" vertical="center" wrapText="1"/>
    </xf>
    <xf numFmtId="169" fontId="5" fillId="29" borderId="3" xfId="0" applyNumberFormat="1" applyFont="1" applyFill="1" applyBorder="1" applyAlignment="1">
      <alignment horizontal="center" vertical="center" wrapText="1"/>
    </xf>
    <xf numFmtId="173" fontId="5" fillId="31" borderId="3" xfId="0" applyNumberFormat="1" applyFont="1" applyFill="1" applyBorder="1" applyAlignment="1">
      <alignment horizontal="center" vertical="center" wrapText="1"/>
    </xf>
    <xf numFmtId="170" fontId="5" fillId="29" borderId="3" xfId="237" applyNumberFormat="1" applyFont="1" applyFill="1" applyBorder="1" applyAlignment="1">
      <alignment horizontal="center" vertical="center" wrapText="1"/>
    </xf>
    <xf numFmtId="180" fontId="5" fillId="0" borderId="3" xfId="228" applyNumberFormat="1" applyFont="1" applyFill="1" applyBorder="1" applyAlignment="1">
      <alignment horizontal="center" vertical="center" wrapText="1"/>
    </xf>
    <xf numFmtId="180" fontId="5" fillId="32" borderId="3" xfId="228" applyNumberFormat="1" applyFont="1" applyFill="1" applyBorder="1" applyAlignment="1">
      <alignment horizontal="center" vertical="center" wrapText="1"/>
    </xf>
    <xf numFmtId="0" fontId="6" fillId="0" borderId="0" xfId="0" applyFont="1"/>
    <xf numFmtId="0" fontId="4" fillId="0" borderId="3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left" vertical="center" wrapText="1"/>
    </xf>
    <xf numFmtId="0" fontId="5" fillId="0" borderId="0" xfId="0" applyFont="1" applyFill="1" applyAlignment="1">
      <alignment horizontal="left" vertical="center"/>
    </xf>
    <xf numFmtId="173" fontId="7" fillId="0" borderId="3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/>
    </xf>
    <xf numFmtId="179" fontId="4" fillId="33" borderId="3" xfId="0" applyNumberFormat="1" applyFont="1" applyFill="1" applyBorder="1" applyAlignment="1">
      <alignment horizontal="center" vertical="center" wrapText="1"/>
    </xf>
    <xf numFmtId="179" fontId="5" fillId="33" borderId="3" xfId="0" applyNumberFormat="1" applyFont="1" applyFill="1" applyBorder="1" applyAlignment="1">
      <alignment horizontal="center" vertical="center" wrapText="1"/>
    </xf>
    <xf numFmtId="173" fontId="5" fillId="33" borderId="3" xfId="0" applyNumberFormat="1" applyFont="1" applyFill="1" applyBorder="1" applyAlignment="1">
      <alignment horizontal="center" vertical="center" wrapText="1"/>
    </xf>
    <xf numFmtId="173" fontId="4" fillId="33" borderId="3" xfId="0" applyNumberFormat="1" applyFont="1" applyFill="1" applyBorder="1" applyAlignment="1">
      <alignment horizontal="center" vertical="center" wrapText="1"/>
    </xf>
    <xf numFmtId="173" fontId="4" fillId="34" borderId="3" xfId="0" applyNumberFormat="1" applyFont="1" applyFill="1" applyBorder="1" applyAlignment="1">
      <alignment horizontal="center" vertical="center" wrapText="1"/>
    </xf>
    <xf numFmtId="173" fontId="5" fillId="34" borderId="3" xfId="0" applyNumberFormat="1" applyFont="1" applyFill="1" applyBorder="1" applyAlignment="1">
      <alignment horizontal="center" vertical="center" wrapText="1"/>
    </xf>
    <xf numFmtId="170" fontId="4" fillId="34" borderId="3" xfId="0" applyNumberFormat="1" applyFont="1" applyFill="1" applyBorder="1" applyAlignment="1">
      <alignment horizontal="center" vertical="center" wrapText="1"/>
    </xf>
    <xf numFmtId="179" fontId="5" fillId="34" borderId="3" xfId="0" applyNumberFormat="1" applyFont="1" applyFill="1" applyBorder="1" applyAlignment="1">
      <alignment horizontal="center" vertical="center" wrapText="1"/>
    </xf>
    <xf numFmtId="173" fontId="4" fillId="0" borderId="0" xfId="245" applyNumberFormat="1" applyFont="1" applyFill="1" applyBorder="1" applyAlignment="1">
      <alignment horizontal="center" vertical="center"/>
    </xf>
    <xf numFmtId="173" fontId="5" fillId="0" borderId="0" xfId="0" applyNumberFormat="1" applyFont="1" applyFill="1" applyAlignment="1">
      <alignment vertical="center"/>
    </xf>
    <xf numFmtId="0" fontId="0" fillId="0" borderId="0" xfId="0" applyAlignment="1">
      <alignment horizontal="justify" wrapText="1"/>
    </xf>
    <xf numFmtId="0" fontId="75" fillId="0" borderId="0" xfId="0" applyFont="1" applyAlignment="1">
      <alignment horizontal="justify" wrapText="1"/>
    </xf>
    <xf numFmtId="0" fontId="75" fillId="0" borderId="0" xfId="0" applyFont="1" applyAlignment="1">
      <alignment wrapText="1"/>
    </xf>
    <xf numFmtId="0" fontId="76" fillId="0" borderId="0" xfId="0" applyFont="1" applyAlignment="1">
      <alignment wrapText="1"/>
    </xf>
    <xf numFmtId="0" fontId="77" fillId="0" borderId="0" xfId="0" applyFont="1" applyAlignment="1">
      <alignment wrapText="1"/>
    </xf>
    <xf numFmtId="0" fontId="78" fillId="0" borderId="0" xfId="0" applyFont="1" applyAlignment="1">
      <alignment horizontal="justify" wrapText="1"/>
    </xf>
    <xf numFmtId="0" fontId="14" fillId="0" borderId="28" xfId="0" applyFont="1" applyBorder="1" applyAlignment="1">
      <alignment wrapText="1"/>
    </xf>
    <xf numFmtId="0" fontId="14" fillId="0" borderId="29" xfId="0" applyFont="1" applyBorder="1" applyAlignment="1">
      <alignment wrapText="1"/>
    </xf>
    <xf numFmtId="0" fontId="14" fillId="0" borderId="30" xfId="0" applyFont="1" applyBorder="1" applyAlignment="1">
      <alignment wrapText="1"/>
    </xf>
    <xf numFmtId="0" fontId="5" fillId="0" borderId="0" xfId="0" applyFont="1" applyFill="1" applyBorder="1" applyAlignment="1">
      <alignment vertical="center"/>
    </xf>
    <xf numFmtId="170" fontId="5" fillId="0" borderId="0" xfId="0" applyNumberFormat="1" applyFont="1" applyFill="1" applyBorder="1" applyAlignment="1">
      <alignment vertical="center"/>
    </xf>
    <xf numFmtId="173" fontId="5" fillId="35" borderId="3" xfId="0" applyNumberFormat="1" applyFont="1" applyFill="1" applyBorder="1" applyAlignment="1">
      <alignment horizontal="center" vertical="center" wrapText="1"/>
    </xf>
    <xf numFmtId="170" fontId="4" fillId="0" borderId="0" xfId="0" applyNumberFormat="1" applyFont="1" applyFill="1" applyBorder="1" applyAlignment="1">
      <alignment vertical="center"/>
    </xf>
    <xf numFmtId="173" fontId="7" fillId="33" borderId="3" xfId="0" applyNumberFormat="1" applyFont="1" applyFill="1" applyBorder="1" applyAlignment="1">
      <alignment horizontal="center" vertical="center" wrapText="1"/>
    </xf>
    <xf numFmtId="181" fontId="5" fillId="0" borderId="0" xfId="0" applyNumberFormat="1" applyFont="1" applyFill="1" applyBorder="1" applyAlignment="1">
      <alignment vertical="center"/>
    </xf>
    <xf numFmtId="9" fontId="5" fillId="0" borderId="0" xfId="245" applyNumberFormat="1" applyFont="1" applyFill="1" applyBorder="1" applyAlignment="1">
      <alignment vertical="center"/>
    </xf>
    <xf numFmtId="170" fontId="5" fillId="35" borderId="3" xfId="237" applyNumberFormat="1" applyFont="1" applyFill="1" applyBorder="1" applyAlignment="1">
      <alignment horizontal="center" vertical="center" wrapText="1"/>
    </xf>
    <xf numFmtId="182" fontId="5" fillId="0" borderId="0" xfId="245" applyNumberFormat="1" applyFont="1" applyFill="1" applyBorder="1" applyAlignment="1">
      <alignment vertical="center"/>
    </xf>
    <xf numFmtId="183" fontId="4" fillId="0" borderId="0" xfId="245" applyNumberFormat="1" applyFont="1" applyFill="1" applyBorder="1" applyAlignment="1">
      <alignment horizontal="center" vertical="center"/>
    </xf>
    <xf numFmtId="173" fontId="5" fillId="0" borderId="0" xfId="245" applyNumberFormat="1" applyFont="1" applyFill="1" applyBorder="1" applyAlignment="1">
      <alignment vertical="center"/>
    </xf>
    <xf numFmtId="173" fontId="4" fillId="0" borderId="0" xfId="245" applyNumberFormat="1" applyFont="1" applyFill="1" applyBorder="1" applyAlignment="1">
      <alignment vertical="center"/>
    </xf>
    <xf numFmtId="182" fontId="4" fillId="0" borderId="0" xfId="245" applyNumberFormat="1" applyFont="1" applyFill="1" applyBorder="1" applyAlignment="1">
      <alignment horizontal="center" vertical="center"/>
    </xf>
    <xf numFmtId="173" fontId="5" fillId="26" borderId="3" xfId="0" applyNumberFormat="1" applyFont="1" applyFill="1" applyBorder="1" applyAlignment="1">
      <alignment horizontal="center" vertical="center" wrapText="1"/>
    </xf>
    <xf numFmtId="179" fontId="4" fillId="27" borderId="3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Border="1" applyAlignment="1">
      <alignment horizontal="left" vertical="center" wrapText="1"/>
    </xf>
    <xf numFmtId="170" fontId="5" fillId="0" borderId="0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 shrinkToFit="1"/>
    </xf>
    <xf numFmtId="0" fontId="4" fillId="0" borderId="3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vertical="center"/>
    </xf>
    <xf numFmtId="49" fontId="5" fillId="0" borderId="3" xfId="0" applyNumberFormat="1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left" vertical="center" wrapText="1"/>
    </xf>
    <xf numFmtId="3" fontId="5" fillId="0" borderId="3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179" fontId="5" fillId="29" borderId="3" xfId="0" applyNumberFormat="1" applyFont="1" applyFill="1" applyBorder="1" applyAlignment="1">
      <alignment horizontal="center" vertical="center" wrapText="1"/>
    </xf>
    <xf numFmtId="170" fontId="4" fillId="27" borderId="3" xfId="0" applyNumberFormat="1" applyFont="1" applyFill="1" applyBorder="1" applyAlignment="1">
      <alignment horizontal="center" vertical="center" wrapText="1"/>
    </xf>
    <xf numFmtId="3" fontId="4" fillId="27" borderId="3" xfId="0" applyNumberFormat="1" applyFont="1" applyFill="1" applyBorder="1" applyAlignment="1">
      <alignment horizontal="center" vertical="center" wrapText="1"/>
    </xf>
    <xf numFmtId="3" fontId="4" fillId="34" borderId="3" xfId="0" applyNumberFormat="1" applyFont="1" applyFill="1" applyBorder="1" applyAlignment="1">
      <alignment horizontal="center" vertical="center" wrapText="1"/>
    </xf>
    <xf numFmtId="3" fontId="5" fillId="33" borderId="3" xfId="0" applyNumberFormat="1" applyFont="1" applyFill="1" applyBorder="1" applyAlignment="1">
      <alignment horizontal="right" vertical="center" wrapText="1"/>
    </xf>
    <xf numFmtId="170" fontId="4" fillId="33" borderId="3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Fill="1" applyBorder="1" applyAlignment="1">
      <alignment horizontal="center" vertical="center"/>
    </xf>
    <xf numFmtId="173" fontId="5" fillId="0" borderId="0" xfId="0" applyNumberFormat="1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 wrapText="1"/>
    </xf>
    <xf numFmtId="0" fontId="0" fillId="0" borderId="16" xfId="0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170" fontId="5" fillId="0" borderId="0" xfId="0" applyNumberFormat="1" applyFont="1" applyFill="1" applyBorder="1" applyAlignment="1">
      <alignment horizontal="center" vertical="center" wrapText="1"/>
    </xf>
    <xf numFmtId="170" fontId="5" fillId="0" borderId="0" xfId="0" quotePrefix="1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4" fillId="0" borderId="3" xfId="237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14" xfId="0" applyFont="1" applyFill="1" applyBorder="1" applyAlignment="1" applyProtection="1">
      <alignment horizontal="center"/>
      <protection locked="0"/>
    </xf>
    <xf numFmtId="0" fontId="4" fillId="0" borderId="15" xfId="0" applyFont="1" applyFill="1" applyBorder="1" applyAlignment="1" applyProtection="1">
      <alignment horizontal="center"/>
      <protection locked="0"/>
    </xf>
    <xf numFmtId="0" fontId="4" fillId="0" borderId="16" xfId="0" applyFont="1" applyFill="1" applyBorder="1" applyAlignment="1" applyProtection="1">
      <alignment horizontal="center"/>
      <protection locked="0"/>
    </xf>
    <xf numFmtId="0" fontId="4" fillId="0" borderId="20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left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4" fillId="0" borderId="13" xfId="0" applyFont="1" applyFill="1" applyBorder="1" applyAlignment="1">
      <alignment horizontal="left" vertical="center" wrapText="1"/>
    </xf>
    <xf numFmtId="0" fontId="5" fillId="0" borderId="13" xfId="0" applyFont="1" applyFill="1" applyBorder="1" applyAlignment="1">
      <alignment horizontal="left" vertical="center" wrapText="1"/>
    </xf>
    <xf numFmtId="0" fontId="5" fillId="0" borderId="19" xfId="0" applyFont="1" applyFill="1" applyBorder="1" applyAlignment="1">
      <alignment horizontal="center" vertical="center" wrapText="1" shrinkToFit="1"/>
    </xf>
    <xf numFmtId="0" fontId="5" fillId="0" borderId="20" xfId="0" applyFont="1" applyFill="1" applyBorder="1" applyAlignment="1">
      <alignment horizontal="center" vertical="center" wrapText="1" shrinkToFit="1"/>
    </xf>
    <xf numFmtId="0" fontId="5" fillId="0" borderId="19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72" fillId="0" borderId="13" xfId="0" applyFont="1" applyFill="1" applyBorder="1" applyAlignment="1">
      <alignment horizontal="left" vertical="center" wrapText="1"/>
    </xf>
    <xf numFmtId="0" fontId="73" fillId="0" borderId="13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 shrinkToFit="1"/>
    </xf>
    <xf numFmtId="0" fontId="4" fillId="0" borderId="3" xfId="0" applyFont="1" applyFill="1" applyBorder="1" applyAlignment="1">
      <alignment horizontal="left" vertical="center" wrapText="1"/>
    </xf>
    <xf numFmtId="0" fontId="4" fillId="0" borderId="14" xfId="0" applyFont="1" applyFill="1" applyBorder="1" applyAlignment="1">
      <alignment horizontal="left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14" fillId="0" borderId="26" xfId="0" applyFont="1" applyBorder="1" applyAlignment="1">
      <alignment wrapText="1"/>
    </xf>
    <xf numFmtId="0" fontId="14" fillId="0" borderId="27" xfId="0" applyFont="1" applyBorder="1" applyAlignment="1">
      <alignment wrapText="1"/>
    </xf>
    <xf numFmtId="0" fontId="14" fillId="0" borderId="31" xfId="0" applyFont="1" applyBorder="1" applyAlignment="1">
      <alignment wrapText="1"/>
    </xf>
    <xf numFmtId="0" fontId="14" fillId="0" borderId="32" xfId="0" applyFont="1" applyBorder="1" applyAlignment="1">
      <alignment wrapText="1"/>
    </xf>
    <xf numFmtId="0" fontId="4" fillId="0" borderId="3" xfId="245" applyFont="1" applyFill="1" applyBorder="1" applyAlignment="1">
      <alignment horizontal="left" vertical="center" wrapText="1"/>
    </xf>
    <xf numFmtId="0" fontId="4" fillId="0" borderId="0" xfId="245" applyFont="1" applyFill="1" applyBorder="1" applyAlignment="1">
      <alignment horizontal="center" vertical="center"/>
    </xf>
    <xf numFmtId="0" fontId="5" fillId="0" borderId="3" xfId="245" applyFont="1" applyFill="1" applyBorder="1" applyAlignment="1">
      <alignment horizontal="center" vertical="center" wrapText="1"/>
    </xf>
    <xf numFmtId="0" fontId="5" fillId="0" borderId="13" xfId="245" applyFont="1" applyFill="1" applyBorder="1" applyAlignment="1">
      <alignment horizontal="center" vertical="center"/>
    </xf>
    <xf numFmtId="0" fontId="5" fillId="0" borderId="19" xfId="245" applyFont="1" applyFill="1" applyBorder="1" applyAlignment="1">
      <alignment horizontal="center" vertical="center" wrapText="1"/>
    </xf>
    <xf numFmtId="0" fontId="5" fillId="0" borderId="20" xfId="245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/>
    </xf>
    <xf numFmtId="0" fontId="4" fillId="0" borderId="0" xfId="237" applyNumberFormat="1" applyFont="1" applyFill="1" applyBorder="1" applyAlignment="1">
      <alignment horizontal="center" vertical="center" wrapText="1"/>
    </xf>
    <xf numFmtId="0" fontId="5" fillId="0" borderId="19" xfId="237" applyNumberFormat="1" applyFont="1" applyFill="1" applyBorder="1" applyAlignment="1">
      <alignment horizontal="center" vertical="center" wrapText="1"/>
    </xf>
    <xf numFmtId="0" fontId="5" fillId="0" borderId="20" xfId="237" applyNumberFormat="1" applyFont="1" applyFill="1" applyBorder="1" applyAlignment="1">
      <alignment horizontal="center" vertical="center" wrapText="1"/>
    </xf>
    <xf numFmtId="178" fontId="4" fillId="29" borderId="3" xfId="0" applyNumberFormat="1" applyFont="1" applyFill="1" applyBorder="1" applyAlignment="1">
      <alignment horizontal="center" vertical="center" wrapText="1"/>
    </xf>
    <xf numFmtId="178" fontId="5" fillId="0" borderId="3" xfId="0" applyNumberFormat="1" applyFont="1" applyFill="1" applyBorder="1" applyAlignment="1">
      <alignment horizontal="center" vertical="center" wrapText="1"/>
    </xf>
    <xf numFmtId="177" fontId="4" fillId="0" borderId="14" xfId="0" applyNumberFormat="1" applyFont="1" applyFill="1" applyBorder="1" applyAlignment="1">
      <alignment horizontal="center" vertical="center" wrapText="1"/>
    </xf>
    <xf numFmtId="177" fontId="4" fillId="0" borderId="16" xfId="0" applyNumberFormat="1" applyFont="1" applyFill="1" applyBorder="1" applyAlignment="1">
      <alignment horizontal="center" vertical="center" wrapText="1"/>
    </xf>
    <xf numFmtId="3" fontId="5" fillId="0" borderId="14" xfId="0" applyNumberFormat="1" applyFont="1" applyFill="1" applyBorder="1" applyAlignment="1">
      <alignment horizontal="center" vertical="center" wrapText="1"/>
    </xf>
    <xf numFmtId="3" fontId="5" fillId="0" borderId="15" xfId="0" applyNumberFormat="1" applyFont="1" applyFill="1" applyBorder="1" applyAlignment="1">
      <alignment horizontal="center" vertical="center" wrapText="1"/>
    </xf>
    <xf numFmtId="3" fontId="5" fillId="0" borderId="16" xfId="0" applyNumberFormat="1" applyFont="1" applyFill="1" applyBorder="1" applyAlignment="1">
      <alignment horizontal="center" vertical="center" wrapText="1"/>
    </xf>
    <xf numFmtId="178" fontId="5" fillId="29" borderId="3" xfId="0" applyNumberFormat="1" applyFont="1" applyFill="1" applyBorder="1" applyAlignment="1">
      <alignment horizontal="center" vertical="center" wrapText="1"/>
    </xf>
    <xf numFmtId="178" fontId="5" fillId="0" borderId="14" xfId="0" applyNumberFormat="1" applyFont="1" applyFill="1" applyBorder="1" applyAlignment="1">
      <alignment horizontal="center" vertical="center" wrapText="1"/>
    </xf>
    <xf numFmtId="178" fontId="5" fillId="0" borderId="16" xfId="0" applyNumberFormat="1" applyFont="1" applyFill="1" applyBorder="1" applyAlignment="1">
      <alignment horizontal="center" vertical="center" wrapText="1"/>
    </xf>
    <xf numFmtId="3" fontId="5" fillId="0" borderId="3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left" vertical="center" wrapText="1"/>
    </xf>
    <xf numFmtId="178" fontId="5" fillId="0" borderId="15" xfId="0" applyNumberFormat="1" applyFont="1" applyFill="1" applyBorder="1" applyAlignment="1">
      <alignment horizontal="center" vertical="center" wrapText="1"/>
    </xf>
    <xf numFmtId="3" fontId="4" fillId="0" borderId="3" xfId="0" applyNumberFormat="1" applyFont="1" applyFill="1" applyBorder="1" applyAlignment="1">
      <alignment horizontal="center" vertical="center" wrapText="1"/>
    </xf>
    <xf numFmtId="177" fontId="4" fillId="29" borderId="14" xfId="0" applyNumberFormat="1" applyFont="1" applyFill="1" applyBorder="1" applyAlignment="1">
      <alignment horizontal="center" vertical="center" wrapText="1"/>
    </xf>
    <xf numFmtId="177" fontId="4" fillId="29" borderId="16" xfId="0" applyNumberFormat="1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left" vertical="center" wrapText="1"/>
    </xf>
    <xf numFmtId="0" fontId="5" fillId="0" borderId="16" xfId="0" applyFont="1" applyFill="1" applyBorder="1" applyAlignment="1">
      <alignment horizontal="left" vertical="center" wrapText="1"/>
    </xf>
    <xf numFmtId="178" fontId="4" fillId="29" borderId="14" xfId="0" applyNumberFormat="1" applyFont="1" applyFill="1" applyBorder="1" applyAlignment="1">
      <alignment horizontal="center" vertical="center" wrapText="1"/>
    </xf>
    <xf numFmtId="178" fontId="4" fillId="29" borderId="16" xfId="0" applyNumberFormat="1" applyFont="1" applyFill="1" applyBorder="1" applyAlignment="1">
      <alignment horizontal="center" vertical="center" wrapText="1"/>
    </xf>
    <xf numFmtId="170" fontId="5" fillId="0" borderId="14" xfId="0" applyNumberFormat="1" applyFont="1" applyFill="1" applyBorder="1" applyAlignment="1">
      <alignment horizontal="center" vertical="center" wrapText="1"/>
    </xf>
    <xf numFmtId="170" fontId="5" fillId="0" borderId="16" xfId="0" applyNumberFormat="1" applyFont="1" applyFill="1" applyBorder="1" applyAlignment="1">
      <alignment horizontal="center" vertical="center" wrapText="1"/>
    </xf>
    <xf numFmtId="170" fontId="5" fillId="0" borderId="3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/>
    </xf>
    <xf numFmtId="3" fontId="5" fillId="0" borderId="3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 wrapText="1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3" fontId="4" fillId="29" borderId="14" xfId="0" applyNumberFormat="1" applyFont="1" applyFill="1" applyBorder="1" applyAlignment="1">
      <alignment horizontal="right" vertical="center" wrapText="1"/>
    </xf>
    <xf numFmtId="3" fontId="4" fillId="29" borderId="16" xfId="0" applyNumberFormat="1" applyFont="1" applyFill="1" applyBorder="1" applyAlignment="1">
      <alignment horizontal="right" vertical="center" wrapText="1"/>
    </xf>
    <xf numFmtId="174" fontId="5" fillId="0" borderId="14" xfId="0" applyNumberFormat="1" applyFont="1" applyFill="1" applyBorder="1" applyAlignment="1">
      <alignment horizontal="center" vertical="center" wrapText="1"/>
    </xf>
    <xf numFmtId="174" fontId="5" fillId="0" borderId="16" xfId="0" applyNumberFormat="1" applyFont="1" applyFill="1" applyBorder="1" applyAlignment="1">
      <alignment horizontal="center" vertical="center" wrapText="1"/>
    </xf>
    <xf numFmtId="49" fontId="5" fillId="0" borderId="14" xfId="0" applyNumberFormat="1" applyFont="1" applyFill="1" applyBorder="1" applyAlignment="1">
      <alignment horizontal="left" vertical="center" wrapText="1"/>
    </xf>
    <xf numFmtId="49" fontId="5" fillId="0" borderId="15" xfId="0" applyNumberFormat="1" applyFont="1" applyFill="1" applyBorder="1" applyAlignment="1">
      <alignment horizontal="left" vertical="center" wrapText="1"/>
    </xf>
    <xf numFmtId="49" fontId="5" fillId="0" borderId="3" xfId="0" applyNumberFormat="1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justify" vertical="center" wrapText="1" shrinkToFit="1"/>
    </xf>
    <xf numFmtId="178" fontId="5" fillId="0" borderId="14" xfId="0" applyNumberFormat="1" applyFont="1" applyFill="1" applyBorder="1" applyAlignment="1">
      <alignment horizontal="right" wrapText="1"/>
    </xf>
    <xf numFmtId="178" fontId="5" fillId="0" borderId="16" xfId="0" applyNumberFormat="1" applyFont="1" applyFill="1" applyBorder="1" applyAlignment="1">
      <alignment horizontal="right" wrapText="1"/>
    </xf>
    <xf numFmtId="3" fontId="5" fillId="0" borderId="14" xfId="0" applyNumberFormat="1" applyFont="1" applyFill="1" applyBorder="1" applyAlignment="1">
      <alignment horizontal="right" vertical="center" wrapText="1"/>
    </xf>
    <xf numFmtId="3" fontId="5" fillId="0" borderId="16" xfId="0" applyNumberFormat="1" applyFont="1" applyFill="1" applyBorder="1" applyAlignment="1">
      <alignment horizontal="right" vertical="center" wrapText="1"/>
    </xf>
    <xf numFmtId="0" fontId="4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 wrapText="1"/>
    </xf>
    <xf numFmtId="4" fontId="4" fillId="29" borderId="14" xfId="0" applyNumberFormat="1" applyFont="1" applyFill="1" applyBorder="1" applyAlignment="1">
      <alignment horizontal="center" vertical="center" wrapText="1"/>
    </xf>
    <xf numFmtId="4" fontId="4" fillId="29" borderId="16" xfId="0" applyNumberFormat="1" applyFont="1" applyFill="1" applyBorder="1" applyAlignment="1">
      <alignment horizontal="center" vertical="center" wrapText="1"/>
    </xf>
    <xf numFmtId="177" fontId="11" fillId="0" borderId="14" xfId="0" applyNumberFormat="1" applyFont="1" applyFill="1" applyBorder="1" applyAlignment="1">
      <alignment horizontal="center" vertical="center" wrapText="1"/>
    </xf>
    <xf numFmtId="177" fontId="11" fillId="0" borderId="15" xfId="0" applyNumberFormat="1" applyFont="1" applyFill="1" applyBorder="1" applyAlignment="1">
      <alignment horizontal="center" vertical="center" wrapText="1"/>
    </xf>
    <xf numFmtId="177" fontId="11" fillId="0" borderId="16" xfId="0" applyNumberFormat="1" applyFont="1" applyFill="1" applyBorder="1" applyAlignment="1">
      <alignment horizontal="center" vertical="center" wrapText="1"/>
    </xf>
    <xf numFmtId="177" fontId="71" fillId="0" borderId="14" xfId="0" applyNumberFormat="1" applyFont="1" applyFill="1" applyBorder="1" applyAlignment="1">
      <alignment horizontal="center" vertical="center" wrapText="1"/>
    </xf>
    <xf numFmtId="177" fontId="71" fillId="0" borderId="15" xfId="0" applyNumberFormat="1" applyFont="1" applyFill="1" applyBorder="1" applyAlignment="1">
      <alignment horizontal="center" vertical="center" wrapText="1"/>
    </xf>
    <xf numFmtId="177" fontId="71" fillId="0" borderId="16" xfId="0" applyNumberFormat="1" applyFont="1" applyFill="1" applyBorder="1" applyAlignment="1">
      <alignment horizontal="center" vertical="center" wrapText="1"/>
    </xf>
    <xf numFmtId="0" fontId="11" fillId="0" borderId="14" xfId="0" applyFont="1" applyFill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 wrapText="1"/>
    </xf>
    <xf numFmtId="0" fontId="11" fillId="0" borderId="16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5" fillId="0" borderId="22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23" xfId="0" applyFont="1" applyFill="1" applyBorder="1" applyAlignment="1">
      <alignment horizontal="center" vertical="center" wrapText="1"/>
    </xf>
    <xf numFmtId="0" fontId="5" fillId="0" borderId="24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25" xfId="0" applyFont="1" applyFill="1" applyBorder="1" applyAlignment="1">
      <alignment horizontal="center" vertical="center" wrapText="1"/>
    </xf>
    <xf numFmtId="178" fontId="4" fillId="29" borderId="15" xfId="0" applyNumberFormat="1" applyFont="1" applyFill="1" applyBorder="1" applyAlignment="1">
      <alignment horizontal="center" vertical="center" wrapText="1"/>
    </xf>
    <xf numFmtId="1" fontId="4" fillId="29" borderId="14" xfId="0" applyNumberFormat="1" applyFont="1" applyFill="1" applyBorder="1" applyAlignment="1">
      <alignment horizontal="right" wrapText="1" shrinkToFit="1"/>
    </xf>
    <xf numFmtId="1" fontId="4" fillId="29" borderId="15" xfId="0" applyNumberFormat="1" applyFont="1" applyFill="1" applyBorder="1" applyAlignment="1">
      <alignment horizontal="right" wrapText="1" shrinkToFit="1"/>
    </xf>
    <xf numFmtId="1" fontId="4" fillId="29" borderId="16" xfId="0" applyNumberFormat="1" applyFont="1" applyFill="1" applyBorder="1" applyAlignment="1">
      <alignment horizontal="right" wrapText="1" shrinkToFit="1"/>
    </xf>
    <xf numFmtId="0" fontId="11" fillId="0" borderId="14" xfId="0" applyFont="1" applyFill="1" applyBorder="1" applyAlignment="1">
      <alignment horizontal="center" vertical="center"/>
    </xf>
    <xf numFmtId="0" fontId="11" fillId="0" borderId="15" xfId="0" applyFont="1" applyFill="1" applyBorder="1" applyAlignment="1">
      <alignment horizontal="center" vertical="center"/>
    </xf>
    <xf numFmtId="0" fontId="11" fillId="0" borderId="16" xfId="0" applyFont="1" applyFill="1" applyBorder="1" applyAlignment="1">
      <alignment horizontal="center" vertical="center"/>
    </xf>
    <xf numFmtId="178" fontId="11" fillId="0" borderId="14" xfId="0" applyNumberFormat="1" applyFont="1" applyFill="1" applyBorder="1" applyAlignment="1">
      <alignment horizontal="center" vertical="center" wrapText="1"/>
    </xf>
    <xf numFmtId="178" fontId="11" fillId="0" borderId="15" xfId="0" applyNumberFormat="1" applyFont="1" applyFill="1" applyBorder="1" applyAlignment="1">
      <alignment horizontal="center" vertical="center" wrapText="1"/>
    </xf>
    <xf numFmtId="178" fontId="11" fillId="0" borderId="16" xfId="0" applyNumberFormat="1" applyFont="1" applyFill="1" applyBorder="1" applyAlignment="1">
      <alignment horizontal="center" vertical="center" wrapText="1"/>
    </xf>
    <xf numFmtId="49" fontId="5" fillId="0" borderId="21" xfId="0" applyNumberFormat="1" applyFont="1" applyFill="1" applyBorder="1" applyAlignment="1">
      <alignment horizontal="center" vertical="center" wrapText="1"/>
    </xf>
    <xf numFmtId="49" fontId="5" fillId="0" borderId="17" xfId="0" applyNumberFormat="1" applyFont="1" applyFill="1" applyBorder="1" applyAlignment="1">
      <alignment horizontal="center" vertical="center" wrapText="1"/>
    </xf>
    <xf numFmtId="49" fontId="5" fillId="0" borderId="18" xfId="0" applyNumberFormat="1" applyFont="1" applyFill="1" applyBorder="1" applyAlignment="1">
      <alignment horizontal="center" vertical="center" wrapText="1"/>
    </xf>
    <xf numFmtId="49" fontId="5" fillId="0" borderId="24" xfId="0" applyNumberFormat="1" applyFont="1" applyFill="1" applyBorder="1" applyAlignment="1">
      <alignment horizontal="center" vertical="center" wrapText="1"/>
    </xf>
    <xf numFmtId="49" fontId="5" fillId="0" borderId="13" xfId="0" applyNumberFormat="1" applyFont="1" applyFill="1" applyBorder="1" applyAlignment="1">
      <alignment horizontal="center" vertical="center" wrapText="1"/>
    </xf>
    <xf numFmtId="49" fontId="5" fillId="0" borderId="25" xfId="0" applyNumberFormat="1" applyFont="1" applyFill="1" applyBorder="1" applyAlignment="1">
      <alignment horizontal="center" vertical="center" wrapText="1"/>
    </xf>
    <xf numFmtId="0" fontId="11" fillId="0" borderId="21" xfId="0" applyFont="1" applyFill="1" applyBorder="1" applyAlignment="1">
      <alignment horizontal="center" vertical="center" wrapText="1"/>
    </xf>
    <xf numFmtId="0" fontId="11" fillId="0" borderId="17" xfId="0" applyFont="1" applyFill="1" applyBorder="1" applyAlignment="1">
      <alignment horizontal="center" vertical="center" wrapText="1"/>
    </xf>
    <xf numFmtId="0" fontId="11" fillId="0" borderId="18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1" fillId="0" borderId="25" xfId="0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178" fontId="5" fillId="29" borderId="14" xfId="0" applyNumberFormat="1" applyFont="1" applyFill="1" applyBorder="1" applyAlignment="1">
      <alignment horizontal="center" vertical="center" wrapText="1"/>
    </xf>
    <xf numFmtId="178" fontId="5" fillId="29" borderId="16" xfId="0" applyNumberFormat="1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 shrinkToFit="1"/>
    </xf>
    <xf numFmtId="0" fontId="4" fillId="0" borderId="15" xfId="0" applyFont="1" applyFill="1" applyBorder="1" applyAlignment="1">
      <alignment horizontal="center" vertical="center" wrapText="1" shrinkToFit="1"/>
    </xf>
    <xf numFmtId="0" fontId="4" fillId="0" borderId="16" xfId="0" applyFont="1" applyFill="1" applyBorder="1" applyAlignment="1">
      <alignment horizontal="center" vertical="center" wrapText="1" shrinkToFit="1"/>
    </xf>
    <xf numFmtId="1" fontId="11" fillId="0" borderId="14" xfId="0" applyNumberFormat="1" applyFont="1" applyFill="1" applyBorder="1" applyAlignment="1">
      <alignment horizontal="right" wrapText="1"/>
    </xf>
    <xf numFmtId="1" fontId="11" fillId="0" borderId="15" xfId="0" applyNumberFormat="1" applyFont="1" applyFill="1" applyBorder="1" applyAlignment="1">
      <alignment horizontal="right" wrapText="1"/>
    </xf>
    <xf numFmtId="1" fontId="11" fillId="0" borderId="16" xfId="0" applyNumberFormat="1" applyFont="1" applyFill="1" applyBorder="1" applyAlignment="1">
      <alignment horizontal="right" wrapText="1"/>
    </xf>
    <xf numFmtId="49" fontId="5" fillId="0" borderId="22" xfId="0" applyNumberFormat="1" applyFont="1" applyFill="1" applyBorder="1" applyAlignment="1">
      <alignment horizontal="center" vertical="center" wrapText="1"/>
    </xf>
    <xf numFmtId="49" fontId="5" fillId="0" borderId="0" xfId="0" applyNumberFormat="1" applyFont="1" applyFill="1" applyBorder="1" applyAlignment="1">
      <alignment horizontal="center" vertical="center" wrapText="1"/>
    </xf>
    <xf numFmtId="49" fontId="5" fillId="0" borderId="23" xfId="0" applyNumberFormat="1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49" fontId="11" fillId="0" borderId="14" xfId="0" applyNumberFormat="1" applyFont="1" applyFill="1" applyBorder="1" applyAlignment="1">
      <alignment horizontal="left" vertical="center" wrapText="1"/>
    </xf>
    <xf numFmtId="49" fontId="11" fillId="0" borderId="15" xfId="0" applyNumberFormat="1" applyFont="1" applyFill="1" applyBorder="1" applyAlignment="1">
      <alignment horizontal="left" vertical="center" wrapText="1"/>
    </xf>
    <xf numFmtId="49" fontId="11" fillId="0" borderId="16" xfId="0" applyNumberFormat="1" applyFont="1" applyFill="1" applyBorder="1" applyAlignment="1">
      <alignment horizontal="left" vertical="center" wrapText="1"/>
    </xf>
    <xf numFmtId="0" fontId="11" fillId="0" borderId="3" xfId="0" applyFont="1" applyFill="1" applyBorder="1" applyAlignment="1">
      <alignment horizontal="left" vertical="center" wrapText="1"/>
    </xf>
    <xf numFmtId="3" fontId="4" fillId="0" borderId="14" xfId="0" applyNumberFormat="1" applyFont="1" applyFill="1" applyBorder="1" applyAlignment="1">
      <alignment horizontal="left" vertical="center" wrapText="1"/>
    </xf>
    <xf numFmtId="3" fontId="4" fillId="0" borderId="15" xfId="0" applyNumberFormat="1" applyFont="1" applyFill="1" applyBorder="1" applyAlignment="1">
      <alignment horizontal="left" vertical="center" wrapText="1"/>
    </xf>
    <xf numFmtId="3" fontId="4" fillId="0" borderId="16" xfId="0" applyNumberFormat="1" applyFont="1" applyFill="1" applyBorder="1" applyAlignment="1">
      <alignment horizontal="left" vertical="center" wrapText="1"/>
    </xf>
    <xf numFmtId="0" fontId="5" fillId="0" borderId="0" xfId="0" applyFont="1" applyFill="1" applyAlignment="1">
      <alignment horizontal="right" vertical="center" wrapText="1"/>
    </xf>
    <xf numFmtId="0" fontId="0" fillId="0" borderId="0" xfId="0" applyFill="1" applyAlignment="1">
      <alignment horizontal="right" vertical="center" wrapText="1"/>
    </xf>
    <xf numFmtId="0" fontId="0" fillId="0" borderId="0" xfId="0" applyFill="1" applyAlignment="1">
      <alignment horizontal="left" vertical="center"/>
    </xf>
    <xf numFmtId="0" fontId="5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left" vertical="center" wrapText="1"/>
    </xf>
    <xf numFmtId="49" fontId="4" fillId="0" borderId="3" xfId="0" applyNumberFormat="1" applyFont="1" applyFill="1" applyBorder="1" applyAlignment="1">
      <alignment horizontal="center" vertical="center" wrapText="1"/>
    </xf>
  </cellXfs>
  <cellStyles count="353">
    <cellStyle name="_Fakt_2" xfId="1"/>
    <cellStyle name="_rozhufrovka 2009" xfId="2"/>
    <cellStyle name="_АТиСТ 5а МТР липень 2008" xfId="3"/>
    <cellStyle name="_ПРГК сводний_" xfId="4"/>
    <cellStyle name="_УТГ" xfId="5"/>
    <cellStyle name="_Феодосия 5а МТР липень 2008" xfId="6"/>
    <cellStyle name="_ХТГ довідка." xfId="7"/>
    <cellStyle name="_Шебелинка 5а МТР липень 2008" xfId="8"/>
    <cellStyle name="20% - Accent1" xfId="9"/>
    <cellStyle name="20% - Accent2" xfId="10"/>
    <cellStyle name="20% - Accent3" xfId="11"/>
    <cellStyle name="20% - Accent4" xfId="12"/>
    <cellStyle name="20% - Accent5" xfId="13"/>
    <cellStyle name="20% - Accent6" xfId="14"/>
    <cellStyle name="20% - Акцент1 2" xfId="15"/>
    <cellStyle name="20% - Акцент1 3" xfId="16"/>
    <cellStyle name="20% - Акцент2 2" xfId="17"/>
    <cellStyle name="20% - Акцент2 3" xfId="18"/>
    <cellStyle name="20% - Акцент3 2" xfId="19"/>
    <cellStyle name="20% - Акцент3 3" xfId="20"/>
    <cellStyle name="20% - Акцент4 2" xfId="21"/>
    <cellStyle name="20% - Акцент4 3" xfId="22"/>
    <cellStyle name="20% - Акцент5 2" xfId="23"/>
    <cellStyle name="20% - Акцент5 3" xfId="24"/>
    <cellStyle name="20% - Акцент6 2" xfId="25"/>
    <cellStyle name="20% - Акцент6 3" xfId="26"/>
    <cellStyle name="40% - Accent1" xfId="27"/>
    <cellStyle name="40% - Accent2" xfId="28"/>
    <cellStyle name="40% - Accent3" xfId="29"/>
    <cellStyle name="40% - Accent4" xfId="30"/>
    <cellStyle name="40% - Accent5" xfId="31"/>
    <cellStyle name="40% - Accent6" xfId="32"/>
    <cellStyle name="40% - Акцент1 2" xfId="33"/>
    <cellStyle name="40% - Акцент1 3" xfId="34"/>
    <cellStyle name="40% - Акцент2 2" xfId="35"/>
    <cellStyle name="40% - Акцент2 3" xfId="36"/>
    <cellStyle name="40% - Акцент3 2" xfId="37"/>
    <cellStyle name="40% - Акцент3 3" xfId="38"/>
    <cellStyle name="40% - Акцент4 2" xfId="39"/>
    <cellStyle name="40% - Акцент4 3" xfId="40"/>
    <cellStyle name="40% - Акцент5 2" xfId="41"/>
    <cellStyle name="40% - Акцент5 3" xfId="42"/>
    <cellStyle name="40% - Акцент6 2" xfId="43"/>
    <cellStyle name="40% - Акцент6 3" xfId="44"/>
    <cellStyle name="60% - Accent1" xfId="45"/>
    <cellStyle name="60% - Accent2" xfId="46"/>
    <cellStyle name="60% - Accent3" xfId="47"/>
    <cellStyle name="60% - Accent4" xfId="48"/>
    <cellStyle name="60% - Accent5" xfId="49"/>
    <cellStyle name="60% - Accent6" xfId="50"/>
    <cellStyle name="60% - Акцент1 2" xfId="51"/>
    <cellStyle name="60% - Акцент1 3" xfId="52"/>
    <cellStyle name="60% - Акцент2 2" xfId="53"/>
    <cellStyle name="60% - Акцент2 3" xfId="54"/>
    <cellStyle name="60% - Акцент3 2" xfId="55"/>
    <cellStyle name="60% - Акцент3 3" xfId="56"/>
    <cellStyle name="60% - Акцент4 2" xfId="57"/>
    <cellStyle name="60% - Акцент4 3" xfId="58"/>
    <cellStyle name="60% - Акцент5 2" xfId="59"/>
    <cellStyle name="60% - Акцент5 3" xfId="60"/>
    <cellStyle name="60% - Акцент6 2" xfId="61"/>
    <cellStyle name="60% - Акцент6 3" xfId="62"/>
    <cellStyle name="Accent1" xfId="63"/>
    <cellStyle name="Accent2" xfId="64"/>
    <cellStyle name="Accent3" xfId="65"/>
    <cellStyle name="Accent4" xfId="66"/>
    <cellStyle name="Accent5" xfId="67"/>
    <cellStyle name="Accent6" xfId="68"/>
    <cellStyle name="Bad" xfId="69"/>
    <cellStyle name="Calculation" xfId="70"/>
    <cellStyle name="Check Cell" xfId="71"/>
    <cellStyle name="Column-Header" xfId="72"/>
    <cellStyle name="Column-Header 2" xfId="73"/>
    <cellStyle name="Column-Header 3" xfId="74"/>
    <cellStyle name="Column-Header 4" xfId="75"/>
    <cellStyle name="Column-Header 5" xfId="76"/>
    <cellStyle name="Column-Header 6" xfId="77"/>
    <cellStyle name="Column-Header 7" xfId="78"/>
    <cellStyle name="Column-Header 7 2" xfId="79"/>
    <cellStyle name="Column-Header 8" xfId="80"/>
    <cellStyle name="Column-Header 8 2" xfId="81"/>
    <cellStyle name="Column-Header 9" xfId="82"/>
    <cellStyle name="Column-Header 9 2" xfId="83"/>
    <cellStyle name="Column-Header_Zvit rux-koshtiv 2010 Департамент " xfId="84"/>
    <cellStyle name="Comma_2005_03_15-Финансовый_БГ" xfId="85"/>
    <cellStyle name="Define-Column" xfId="86"/>
    <cellStyle name="Define-Column 10" xfId="87"/>
    <cellStyle name="Define-Column 2" xfId="88"/>
    <cellStyle name="Define-Column 3" xfId="89"/>
    <cellStyle name="Define-Column 4" xfId="90"/>
    <cellStyle name="Define-Column 5" xfId="91"/>
    <cellStyle name="Define-Column 6" xfId="92"/>
    <cellStyle name="Define-Column 7" xfId="93"/>
    <cellStyle name="Define-Column 7 2" xfId="94"/>
    <cellStyle name="Define-Column 7 3" xfId="95"/>
    <cellStyle name="Define-Column 8" xfId="96"/>
    <cellStyle name="Define-Column 8 2" xfId="97"/>
    <cellStyle name="Define-Column 8 3" xfId="98"/>
    <cellStyle name="Define-Column 9" xfId="99"/>
    <cellStyle name="Define-Column 9 2" xfId="100"/>
    <cellStyle name="Define-Column 9 3" xfId="101"/>
    <cellStyle name="Define-Column_Zvit rux-koshtiv 2010 Департамент " xfId="102"/>
    <cellStyle name="Explanatory Text" xfId="103"/>
    <cellStyle name="FS10" xfId="104"/>
    <cellStyle name="Good" xfId="105"/>
    <cellStyle name="Heading 1" xfId="106"/>
    <cellStyle name="Heading 2" xfId="107"/>
    <cellStyle name="Heading 3" xfId="108"/>
    <cellStyle name="Heading 4" xfId="109"/>
    <cellStyle name="Hyperlink 2" xfId="110"/>
    <cellStyle name="Input" xfId="111"/>
    <cellStyle name="Level0" xfId="112"/>
    <cellStyle name="Level0 10" xfId="113"/>
    <cellStyle name="Level0 2" xfId="114"/>
    <cellStyle name="Level0 2 2" xfId="115"/>
    <cellStyle name="Level0 3" xfId="116"/>
    <cellStyle name="Level0 3 2" xfId="117"/>
    <cellStyle name="Level0 4" xfId="118"/>
    <cellStyle name="Level0 4 2" xfId="119"/>
    <cellStyle name="Level0 5" xfId="120"/>
    <cellStyle name="Level0 6" xfId="121"/>
    <cellStyle name="Level0 7" xfId="122"/>
    <cellStyle name="Level0 7 2" xfId="123"/>
    <cellStyle name="Level0 7 3" xfId="124"/>
    <cellStyle name="Level0 8" xfId="125"/>
    <cellStyle name="Level0 8 2" xfId="126"/>
    <cellStyle name="Level0 8 3" xfId="127"/>
    <cellStyle name="Level0 9" xfId="128"/>
    <cellStyle name="Level0 9 2" xfId="129"/>
    <cellStyle name="Level0 9 3" xfId="130"/>
    <cellStyle name="Level0_Zvit rux-koshtiv 2010 Департамент " xfId="131"/>
    <cellStyle name="Level1" xfId="132"/>
    <cellStyle name="Level1 2" xfId="133"/>
    <cellStyle name="Level1-Numbers" xfId="134"/>
    <cellStyle name="Level1-Numbers 2" xfId="135"/>
    <cellStyle name="Level1-Numbers-Hide" xfId="136"/>
    <cellStyle name="Level2" xfId="137"/>
    <cellStyle name="Level2 2" xfId="138"/>
    <cellStyle name="Level2-Hide" xfId="139"/>
    <cellStyle name="Level2-Hide 2" xfId="140"/>
    <cellStyle name="Level2-Numbers" xfId="141"/>
    <cellStyle name="Level2-Numbers 2" xfId="142"/>
    <cellStyle name="Level2-Numbers-Hide" xfId="143"/>
    <cellStyle name="Level3" xfId="144"/>
    <cellStyle name="Level3 2" xfId="145"/>
    <cellStyle name="Level3 3" xfId="146"/>
    <cellStyle name="Level3_План департамент_2010_1207" xfId="147"/>
    <cellStyle name="Level3-Hide" xfId="148"/>
    <cellStyle name="Level3-Hide 2" xfId="149"/>
    <cellStyle name="Level3-Numbers" xfId="150"/>
    <cellStyle name="Level3-Numbers 2" xfId="151"/>
    <cellStyle name="Level3-Numbers 3" xfId="152"/>
    <cellStyle name="Level3-Numbers_План департамент_2010_1207" xfId="153"/>
    <cellStyle name="Level3-Numbers-Hide" xfId="154"/>
    <cellStyle name="Level4" xfId="155"/>
    <cellStyle name="Level4 2" xfId="156"/>
    <cellStyle name="Level4-Hide" xfId="157"/>
    <cellStyle name="Level4-Hide 2" xfId="158"/>
    <cellStyle name="Level4-Numbers" xfId="159"/>
    <cellStyle name="Level4-Numbers 2" xfId="160"/>
    <cellStyle name="Level4-Numbers-Hide" xfId="161"/>
    <cellStyle name="Level5" xfId="162"/>
    <cellStyle name="Level5 2" xfId="163"/>
    <cellStyle name="Level5-Hide" xfId="164"/>
    <cellStyle name="Level5-Hide 2" xfId="165"/>
    <cellStyle name="Level5-Numbers" xfId="166"/>
    <cellStyle name="Level5-Numbers 2" xfId="167"/>
    <cellStyle name="Level5-Numbers-Hide" xfId="168"/>
    <cellStyle name="Level6" xfId="169"/>
    <cellStyle name="Level6 2" xfId="170"/>
    <cellStyle name="Level6-Hide" xfId="171"/>
    <cellStyle name="Level6-Hide 2" xfId="172"/>
    <cellStyle name="Level6-Numbers" xfId="173"/>
    <cellStyle name="Level6-Numbers 2" xfId="174"/>
    <cellStyle name="Level7" xfId="175"/>
    <cellStyle name="Level7-Hide" xfId="176"/>
    <cellStyle name="Level7-Numbers" xfId="177"/>
    <cellStyle name="Linked Cell" xfId="178"/>
    <cellStyle name="Neutral" xfId="179"/>
    <cellStyle name="Normal 2" xfId="180"/>
    <cellStyle name="Normal_2005_03_15-Финансовый_БГ" xfId="181"/>
    <cellStyle name="Normal_GSE DCF_Model_31_07_09 final" xfId="182"/>
    <cellStyle name="Note" xfId="183"/>
    <cellStyle name="Number-Cells" xfId="184"/>
    <cellStyle name="Number-Cells-Column2" xfId="185"/>
    <cellStyle name="Number-Cells-Column5" xfId="186"/>
    <cellStyle name="Output" xfId="187"/>
    <cellStyle name="Row-Header" xfId="188"/>
    <cellStyle name="Row-Header 2" xfId="189"/>
    <cellStyle name="Title" xfId="190"/>
    <cellStyle name="Total" xfId="191"/>
    <cellStyle name="Warning Text" xfId="192"/>
    <cellStyle name="Акцент1 2" xfId="193"/>
    <cellStyle name="Акцент1 3" xfId="194"/>
    <cellStyle name="Акцент2 2" xfId="195"/>
    <cellStyle name="Акцент2 3" xfId="196"/>
    <cellStyle name="Акцент3 2" xfId="197"/>
    <cellStyle name="Акцент3 3" xfId="198"/>
    <cellStyle name="Акцент4 2" xfId="199"/>
    <cellStyle name="Акцент4 3" xfId="200"/>
    <cellStyle name="Акцент5 2" xfId="201"/>
    <cellStyle name="Акцент5 3" xfId="202"/>
    <cellStyle name="Акцент6 2" xfId="203"/>
    <cellStyle name="Акцент6 3" xfId="204"/>
    <cellStyle name="Ввод  2" xfId="205"/>
    <cellStyle name="Ввод  3" xfId="206"/>
    <cellStyle name="Вывод 2" xfId="207"/>
    <cellStyle name="Вывод 3" xfId="208"/>
    <cellStyle name="Вычисление 2" xfId="209"/>
    <cellStyle name="Вычисление 3" xfId="210"/>
    <cellStyle name="Денежный 2" xfId="211"/>
    <cellStyle name="Заголовок 1 2" xfId="212"/>
    <cellStyle name="Заголовок 1 3" xfId="213"/>
    <cellStyle name="Заголовок 2 2" xfId="214"/>
    <cellStyle name="Заголовок 2 3" xfId="215"/>
    <cellStyle name="Заголовок 3 2" xfId="216"/>
    <cellStyle name="Заголовок 3 3" xfId="217"/>
    <cellStyle name="Заголовок 4 2" xfId="218"/>
    <cellStyle name="Заголовок 4 3" xfId="219"/>
    <cellStyle name="Звичайний" xfId="0" builtinId="0"/>
    <cellStyle name="Итог 2" xfId="220"/>
    <cellStyle name="Итог 3" xfId="221"/>
    <cellStyle name="Контрольная ячейка 2" xfId="222"/>
    <cellStyle name="Контрольная ячейка 3" xfId="223"/>
    <cellStyle name="Название 2" xfId="224"/>
    <cellStyle name="Название 3" xfId="225"/>
    <cellStyle name="Нейтральный 2" xfId="226"/>
    <cellStyle name="Нейтральный 3" xfId="227"/>
    <cellStyle name="Обычный 10" xfId="228"/>
    <cellStyle name="Обычный 11" xfId="229"/>
    <cellStyle name="Обычный 12" xfId="230"/>
    <cellStyle name="Обычный 13" xfId="231"/>
    <cellStyle name="Обычный 14" xfId="232"/>
    <cellStyle name="Обычный 15" xfId="233"/>
    <cellStyle name="Обычный 16" xfId="234"/>
    <cellStyle name="Обычный 17" xfId="235"/>
    <cellStyle name="Обычный 18" xfId="236"/>
    <cellStyle name="Обычный 2" xfId="237"/>
    <cellStyle name="Обычный 2 10" xfId="238"/>
    <cellStyle name="Обычный 2 11" xfId="239"/>
    <cellStyle name="Обычный 2 12" xfId="240"/>
    <cellStyle name="Обычный 2 13" xfId="241"/>
    <cellStyle name="Обычный 2 14" xfId="242"/>
    <cellStyle name="Обычный 2 15" xfId="243"/>
    <cellStyle name="Обычный 2 16" xfId="244"/>
    <cellStyle name="Обычный 2 2" xfId="245"/>
    <cellStyle name="Обычный 2 2 2" xfId="246"/>
    <cellStyle name="Обычный 2 2 3" xfId="247"/>
    <cellStyle name="Обычный 2 2_Расшифровка прочих" xfId="248"/>
    <cellStyle name="Обычный 2 3" xfId="249"/>
    <cellStyle name="Обычный 2 4" xfId="250"/>
    <cellStyle name="Обычный 2 5" xfId="251"/>
    <cellStyle name="Обычный 2 6" xfId="252"/>
    <cellStyle name="Обычный 2 7" xfId="253"/>
    <cellStyle name="Обычный 2 8" xfId="254"/>
    <cellStyle name="Обычный 2 9" xfId="255"/>
    <cellStyle name="Обычный 2_2604-2010" xfId="256"/>
    <cellStyle name="Обычный 3" xfId="257"/>
    <cellStyle name="Обычный 3 10" xfId="258"/>
    <cellStyle name="Обычный 3 11" xfId="259"/>
    <cellStyle name="Обычный 3 12" xfId="260"/>
    <cellStyle name="Обычный 3 13" xfId="261"/>
    <cellStyle name="Обычный 3 14" xfId="262"/>
    <cellStyle name="Обычный 3 2" xfId="263"/>
    <cellStyle name="Обычный 3 3" xfId="264"/>
    <cellStyle name="Обычный 3 4" xfId="265"/>
    <cellStyle name="Обычный 3 5" xfId="266"/>
    <cellStyle name="Обычный 3 6" xfId="267"/>
    <cellStyle name="Обычный 3 7" xfId="268"/>
    <cellStyle name="Обычный 3 8" xfId="269"/>
    <cellStyle name="Обычный 3 9" xfId="270"/>
    <cellStyle name="Обычный 3_Дефицит_7 млрд_0608_бс" xfId="271"/>
    <cellStyle name="Обычный 4" xfId="272"/>
    <cellStyle name="Обычный 5" xfId="273"/>
    <cellStyle name="Обычный 5 2" xfId="274"/>
    <cellStyle name="Обычный 6" xfId="275"/>
    <cellStyle name="Обычный 6 2" xfId="276"/>
    <cellStyle name="Обычный 6 3" xfId="277"/>
    <cellStyle name="Обычный 6 4" xfId="278"/>
    <cellStyle name="Обычный 6_Дефицит_7 млрд_0608_бс" xfId="279"/>
    <cellStyle name="Обычный 7" xfId="280"/>
    <cellStyle name="Обычный 7 2" xfId="281"/>
    <cellStyle name="Обычный 8" xfId="282"/>
    <cellStyle name="Обычный 9" xfId="283"/>
    <cellStyle name="Обычный 9 2" xfId="284"/>
    <cellStyle name="Плохой 2" xfId="285"/>
    <cellStyle name="Плохой 3" xfId="286"/>
    <cellStyle name="Пояснение 2" xfId="287"/>
    <cellStyle name="Пояснение 3" xfId="288"/>
    <cellStyle name="Примечание 2" xfId="289"/>
    <cellStyle name="Примечание 3" xfId="290"/>
    <cellStyle name="Процентный 2" xfId="291"/>
    <cellStyle name="Процентный 2 10" xfId="292"/>
    <cellStyle name="Процентный 2 11" xfId="293"/>
    <cellStyle name="Процентный 2 12" xfId="294"/>
    <cellStyle name="Процентный 2 13" xfId="295"/>
    <cellStyle name="Процентный 2 14" xfId="296"/>
    <cellStyle name="Процентный 2 15" xfId="297"/>
    <cellStyle name="Процентный 2 16" xfId="298"/>
    <cellStyle name="Процентный 2 2" xfId="299"/>
    <cellStyle name="Процентный 2 3" xfId="300"/>
    <cellStyle name="Процентный 2 4" xfId="301"/>
    <cellStyle name="Процентный 2 5" xfId="302"/>
    <cellStyle name="Процентный 2 6" xfId="303"/>
    <cellStyle name="Процентный 2 7" xfId="304"/>
    <cellStyle name="Процентный 2 8" xfId="305"/>
    <cellStyle name="Процентный 2 9" xfId="306"/>
    <cellStyle name="Процентный 3" xfId="307"/>
    <cellStyle name="Процентный 4" xfId="308"/>
    <cellStyle name="Процентный 4 2" xfId="309"/>
    <cellStyle name="Связанная ячейка 2" xfId="310"/>
    <cellStyle name="Связанная ячейка 3" xfId="311"/>
    <cellStyle name="Стиль 1" xfId="312"/>
    <cellStyle name="Стиль 1 2" xfId="313"/>
    <cellStyle name="Стиль 1 3" xfId="314"/>
    <cellStyle name="Стиль 1 4" xfId="315"/>
    <cellStyle name="Стиль 1 5" xfId="316"/>
    <cellStyle name="Стиль 1 6" xfId="317"/>
    <cellStyle name="Стиль 1 7" xfId="318"/>
    <cellStyle name="Текст предупреждения 2" xfId="319"/>
    <cellStyle name="Текст предупреждения 3" xfId="320"/>
    <cellStyle name="Тысячи [0]_1.62" xfId="321"/>
    <cellStyle name="Тысячи_1.62" xfId="322"/>
    <cellStyle name="Финансовый 2" xfId="323"/>
    <cellStyle name="Финансовый 2 10" xfId="324"/>
    <cellStyle name="Финансовый 2 11" xfId="325"/>
    <cellStyle name="Финансовый 2 12" xfId="326"/>
    <cellStyle name="Финансовый 2 13" xfId="327"/>
    <cellStyle name="Финансовый 2 14" xfId="328"/>
    <cellStyle name="Финансовый 2 15" xfId="329"/>
    <cellStyle name="Финансовый 2 16" xfId="330"/>
    <cellStyle name="Финансовый 2 17" xfId="331"/>
    <cellStyle name="Финансовый 2 2" xfId="332"/>
    <cellStyle name="Финансовый 2 3" xfId="333"/>
    <cellStyle name="Финансовый 2 4" xfId="334"/>
    <cellStyle name="Финансовый 2 5" xfId="335"/>
    <cellStyle name="Финансовый 2 6" xfId="336"/>
    <cellStyle name="Финансовый 2 7" xfId="337"/>
    <cellStyle name="Финансовый 2 8" xfId="338"/>
    <cellStyle name="Финансовый 2 9" xfId="339"/>
    <cellStyle name="Финансовый 3" xfId="340"/>
    <cellStyle name="Финансовый 3 2" xfId="341"/>
    <cellStyle name="Финансовый 4" xfId="342"/>
    <cellStyle name="Финансовый 4 2" xfId="343"/>
    <cellStyle name="Финансовый 4 3" xfId="344"/>
    <cellStyle name="Финансовый 5" xfId="345"/>
    <cellStyle name="Финансовый 6" xfId="346"/>
    <cellStyle name="Финансовый 7" xfId="347"/>
    <cellStyle name="Хороший 2" xfId="348"/>
    <cellStyle name="Хороший 3" xfId="349"/>
    <cellStyle name="числовой" xfId="350"/>
    <cellStyle name="Ю" xfId="351"/>
    <cellStyle name="Ю-FreeSet_10" xfId="352"/>
  </cellStyles>
  <dxfs count="0"/>
  <tableStyles count="0" defaultTableStyle="TableStyleMedium2" defaultPivotStyle="PivotStyleLight16"/>
  <colors>
    <mruColors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5.xml"/><Relationship Id="rId18" Type="http://schemas.openxmlformats.org/officeDocument/2006/relationships/externalLink" Target="externalLinks/externalLink10.xml"/><Relationship Id="rId26" Type="http://schemas.openxmlformats.org/officeDocument/2006/relationships/externalLink" Target="externalLinks/externalLink18.xml"/><Relationship Id="rId39" Type="http://schemas.openxmlformats.org/officeDocument/2006/relationships/externalLink" Target="externalLinks/externalLink31.xml"/><Relationship Id="rId21" Type="http://schemas.openxmlformats.org/officeDocument/2006/relationships/externalLink" Target="externalLinks/externalLink13.xml"/><Relationship Id="rId34" Type="http://schemas.openxmlformats.org/officeDocument/2006/relationships/externalLink" Target="externalLinks/externalLink26.xml"/><Relationship Id="rId42" Type="http://schemas.openxmlformats.org/officeDocument/2006/relationships/externalLink" Target="externalLinks/externalLink34.xml"/><Relationship Id="rId47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8.xml"/><Relationship Id="rId29" Type="http://schemas.openxmlformats.org/officeDocument/2006/relationships/externalLink" Target="externalLinks/externalLink2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24" Type="http://schemas.openxmlformats.org/officeDocument/2006/relationships/externalLink" Target="externalLinks/externalLink16.xml"/><Relationship Id="rId32" Type="http://schemas.openxmlformats.org/officeDocument/2006/relationships/externalLink" Target="externalLinks/externalLink24.xml"/><Relationship Id="rId37" Type="http://schemas.openxmlformats.org/officeDocument/2006/relationships/externalLink" Target="externalLinks/externalLink29.xml"/><Relationship Id="rId40" Type="http://schemas.openxmlformats.org/officeDocument/2006/relationships/externalLink" Target="externalLinks/externalLink32.xml"/><Relationship Id="rId45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7.xml"/><Relationship Id="rId23" Type="http://schemas.openxmlformats.org/officeDocument/2006/relationships/externalLink" Target="externalLinks/externalLink15.xml"/><Relationship Id="rId28" Type="http://schemas.openxmlformats.org/officeDocument/2006/relationships/externalLink" Target="externalLinks/externalLink20.xml"/><Relationship Id="rId36" Type="http://schemas.openxmlformats.org/officeDocument/2006/relationships/externalLink" Target="externalLinks/externalLink28.xml"/><Relationship Id="rId10" Type="http://schemas.openxmlformats.org/officeDocument/2006/relationships/externalLink" Target="externalLinks/externalLink2.xml"/><Relationship Id="rId19" Type="http://schemas.openxmlformats.org/officeDocument/2006/relationships/externalLink" Target="externalLinks/externalLink11.xml"/><Relationship Id="rId31" Type="http://schemas.openxmlformats.org/officeDocument/2006/relationships/externalLink" Target="externalLinks/externalLink23.xml"/><Relationship Id="rId4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externalLink" Target="externalLinks/externalLink6.xml"/><Relationship Id="rId22" Type="http://schemas.openxmlformats.org/officeDocument/2006/relationships/externalLink" Target="externalLinks/externalLink14.xml"/><Relationship Id="rId27" Type="http://schemas.openxmlformats.org/officeDocument/2006/relationships/externalLink" Target="externalLinks/externalLink19.xml"/><Relationship Id="rId30" Type="http://schemas.openxmlformats.org/officeDocument/2006/relationships/externalLink" Target="externalLinks/externalLink22.xml"/><Relationship Id="rId35" Type="http://schemas.openxmlformats.org/officeDocument/2006/relationships/externalLink" Target="externalLinks/externalLink27.xml"/><Relationship Id="rId43" Type="http://schemas.openxmlformats.org/officeDocument/2006/relationships/externalLink" Target="externalLinks/externalLink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4.xml"/><Relationship Id="rId17" Type="http://schemas.openxmlformats.org/officeDocument/2006/relationships/externalLink" Target="externalLinks/externalLink9.xml"/><Relationship Id="rId25" Type="http://schemas.openxmlformats.org/officeDocument/2006/relationships/externalLink" Target="externalLinks/externalLink17.xml"/><Relationship Id="rId33" Type="http://schemas.openxmlformats.org/officeDocument/2006/relationships/externalLink" Target="externalLinks/externalLink25.xml"/><Relationship Id="rId38" Type="http://schemas.openxmlformats.org/officeDocument/2006/relationships/externalLink" Target="externalLinks/externalLink30.xml"/><Relationship Id="rId46" Type="http://schemas.openxmlformats.org/officeDocument/2006/relationships/sharedStrings" Target="sharedStrings.xml"/><Relationship Id="rId20" Type="http://schemas.openxmlformats.org/officeDocument/2006/relationships/externalLink" Target="externalLinks/externalLink12.xml"/><Relationship Id="rId41" Type="http://schemas.openxmlformats.org/officeDocument/2006/relationships/externalLink" Target="externalLinks/externalLink3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70</xdr:row>
      <xdr:rowOff>0</xdr:rowOff>
    </xdr:from>
    <xdr:to>
      <xdr:col>0</xdr:col>
      <xdr:colOff>3524250</xdr:colOff>
      <xdr:row>71</xdr:row>
      <xdr:rowOff>195285</xdr:rowOff>
    </xdr:to>
    <xdr:sp macro="" textlink="">
      <xdr:nvSpPr>
        <xdr:cNvPr id="4097" name="AutoShape 1" descr="https://buklib.net/msohtml1/147/clip_image002.gif"/>
        <xdr:cNvSpPr>
          <a:spLocks noChangeAspect="1" noChangeArrowheads="1"/>
        </xdr:cNvSpPr>
      </xdr:nvSpPr>
      <xdr:spPr bwMode="auto">
        <a:xfrm>
          <a:off x="0" y="22707600"/>
          <a:ext cx="3524250" cy="2562225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85</xdr:row>
      <xdr:rowOff>0</xdr:rowOff>
    </xdr:from>
    <xdr:to>
      <xdr:col>0</xdr:col>
      <xdr:colOff>3409950</xdr:colOff>
      <xdr:row>85</xdr:row>
      <xdr:rowOff>77227</xdr:rowOff>
    </xdr:to>
    <xdr:sp macro="" textlink="">
      <xdr:nvSpPr>
        <xdr:cNvPr id="4098" name="AutoShape 2" descr="https://buklib.net/msohtml1/147/clip_image004.gif"/>
        <xdr:cNvSpPr>
          <a:spLocks noChangeAspect="1" noChangeArrowheads="1"/>
        </xdr:cNvSpPr>
      </xdr:nvSpPr>
      <xdr:spPr bwMode="auto">
        <a:xfrm>
          <a:off x="0" y="26946225"/>
          <a:ext cx="3409950" cy="32385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88</xdr:row>
      <xdr:rowOff>0</xdr:rowOff>
    </xdr:from>
    <xdr:to>
      <xdr:col>0</xdr:col>
      <xdr:colOff>3495675</xdr:colOff>
      <xdr:row>88</xdr:row>
      <xdr:rowOff>76847</xdr:rowOff>
    </xdr:to>
    <xdr:sp macro="" textlink="">
      <xdr:nvSpPr>
        <xdr:cNvPr id="4099" name="AutoShape 3" descr="https://buklib.net/msohtml1/147/clip_image006.gif"/>
        <xdr:cNvSpPr>
          <a:spLocks noChangeAspect="1" noChangeArrowheads="1"/>
        </xdr:cNvSpPr>
      </xdr:nvSpPr>
      <xdr:spPr bwMode="auto">
        <a:xfrm>
          <a:off x="0" y="27908250"/>
          <a:ext cx="3495675" cy="314325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93</xdr:row>
      <xdr:rowOff>0</xdr:rowOff>
    </xdr:from>
    <xdr:to>
      <xdr:col>0</xdr:col>
      <xdr:colOff>3457575</xdr:colOff>
      <xdr:row>93</xdr:row>
      <xdr:rowOff>76465</xdr:rowOff>
    </xdr:to>
    <xdr:sp macro="" textlink="">
      <xdr:nvSpPr>
        <xdr:cNvPr id="4100" name="AutoShape 4" descr="https://buklib.net/msohtml1/147/clip_image008.gif"/>
        <xdr:cNvSpPr>
          <a:spLocks noChangeAspect="1" noChangeArrowheads="1"/>
        </xdr:cNvSpPr>
      </xdr:nvSpPr>
      <xdr:spPr bwMode="auto">
        <a:xfrm>
          <a:off x="0" y="30737175"/>
          <a:ext cx="3457575" cy="304800"/>
        </a:xfrm>
        <a:prstGeom prst="rect">
          <a:avLst/>
        </a:prstGeom>
        <a:noFill/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bank.gov.ua/WORK/S2/VICTOR/&#1042;&#1042;&#1055;/PIB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bank.gov.ua/New_monitoring/Monit_xls/M_2002/M_06_02/Monthly/10_October/1Aug2001/GDP/realgdp/LENA/BGVN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\File1\aaaa\2007%20finplan\DOCUME~1\SINKEV~1\LOCALS~1\Temp\Rar$DI00.781\Dept\Plan\Exchange\_________________________Plan_ZP\!_&#1055;&#1077;&#1095;&#1072;&#1090;&#1100;\&#1052;&#1058;&#1056;%20&#1074;&#1089;&#1077;%20-%205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FinanceUTG\finek2008\&#1043;&#1088;&#1091;&#1076;&#1077;&#1085;&#1100;%20(&#1086;&#1095;&#1080;&#1082;)\DOCUME~1\SINKEV~1\LOCALS~1\Temp\Rar$DI00.781\Dept\Plan\Exchange\_________________________Plan_ZP\!_&#1055;&#1077;&#1095;&#1072;&#1090;&#1100;\&#1052;&#1058;&#1056;%20&#1074;&#1089;&#1077;%20-%205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FinanceUTG\finek2008\&#1043;&#1088;&#1091;&#1076;&#1077;&#1085;&#1100;%20(&#1086;&#1095;&#1080;&#1082;)\DOCUME~1\SINKEV~1\LOCALS~1\Temp\Rar$DI00.781\Dept\FinPlan-Economy\Planning%20System%20Project\consolidation%20hq%20formatted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&#1052;&#1086;&#1080;%20&#1076;&#1086;&#1082;&#1091;&#1084;&#1077;&#1085;&#1090;&#1099;\Plan-2006_kons_rabota\Dept\FinPlan-Economy\Planning%20System%20Project\consolidation%20hq%20formatted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edo\work\Dept\FinPlan-Economy\Planning%20System%20Project\consolidation%20hq%20formatted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~1\Chirich\LOCALS~1\Temp\DOCUME~1\VOYTOV~1\LOCALS~1\Temp\Rar$DI00.867\Planning%20System%20Project\consolidation%20hq%20formatted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chiporenko\2007&#1053;&#1054;&#1042;\Dept\Plan\Exchange\!_Plan-2006\VAT%20Sevastop\Dept\Plan\Exchange\_________________________Plan_ZP\!_&#1055;&#1077;&#1095;&#1072;&#1090;&#1100;\&#1052;&#1058;&#1056;%20&#1074;&#1089;&#1077;%20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bank.gov.ua/&#1052;&#1086;&#1080;%20&#1076;&#1086;&#1082;&#1091;&#1084;&#1077;&#1085;&#1090;&#1099;/Sergey/&#1055;&#1088;&#1086;&#1075;&#1085;&#1086;&#1079;/&#1056;&#1072;&#1073;&#1086;&#1095;&#1080;&#1077;%20&#1090;&#1072;&#1073;&#1083;&#1080;&#1094;&#1099;/new/zvedena11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~1\Chirich\LOCALS~1\Temp\Rar$DI00.938\Dept\Plan\Exchange\!_Plan-2006\&#1042;&#1040;&#1058;%20&#1048;&#1074;&#1072;&#1085;&#1086;%20&#1092;&#1088;&#1072;&#1085;&#1082;&#1080;&#1074;&#1089;&#1100;&#1082;&#1075;&#1072;&#1079;\Dodatok1%20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&#1052;&#1086;&#1080;%20&#1076;&#1086;&#1082;&#1091;&#1084;&#1077;&#1085;&#1090;&#1099;\Plan-2006_kons_rabota\Dept\Plan\Exchange\_________________________Plan_ZP\!_&#1055;&#1077;&#1095;&#1072;&#1090;&#1100;\&#1052;&#1058;&#1056;%20&#1074;&#1089;&#1077;%20-%205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ept\Plan\Exchange\!_Plan-2006\&#1042;&#1040;&#1058;%20&#1048;&#1074;&#1072;&#1085;&#1086;%20&#1092;&#1088;&#1072;&#1085;&#1082;&#1080;&#1074;&#1089;&#1100;&#1082;&#1075;&#1072;&#1079;\Dodatok1%20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Ariadna\Sum_pok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chiporenko\2007&#1053;&#1054;&#1042;\DOCUME~1\Chirich\LOCALS~1\Temp\Dept\Plan\Exchange\_________________________Plan_ZP\!_&#1055;&#1077;&#1095;&#1072;&#1090;&#1100;\&#1052;&#1058;&#1056;%20&#1074;&#1089;&#1077;%202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&#1052;&#1086;&#1080;%20&#1076;&#1086;&#1082;&#1091;&#1084;&#1077;&#1085;&#1090;&#1099;\Plan-2006_kons_rabota\Dept\Plan\Exchange\_________________________Plan_ZP\!_&#1055;&#1077;&#1095;&#1072;&#1090;&#1100;\&#1052;&#1058;&#1056;%20&#1074;&#1089;&#1077;%20-%205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ept\Plan\Exchange\!_Plan-2006\&#1042;&#1040;&#1058;%20&#1048;&#1074;&#1072;&#1085;&#1086;%20&#1092;&#1088;&#1072;&#1085;&#1082;&#1080;&#1074;&#1089;&#1100;&#1082;&#1075;&#1072;&#1079;\Dodatok1%20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~1\Chirich\LOCALS~1\Temp\Dept\Plan\Exchange\_________________________Plan_ZP\!_&#1055;&#1077;&#1095;&#1072;&#1090;&#1100;\&#1052;&#1058;&#1056;%20&#1074;&#1089;&#1077;%202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ept\Plan\Exchange\!_Plan-2006\VAT%20Sevastop\Dept\Plan\Exchange\_________________________Plan_ZP\!_&#1055;&#1077;&#1095;&#1072;&#1090;&#1100;\&#1052;&#1058;&#1056;%20&#1074;&#1089;&#1077;%20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ept\Plan\Exchange\_________________________Plan_ZP\!_&#1055;&#1077;&#1095;&#1072;&#1090;&#1100;\&#1052;&#1058;&#1056;%20&#1074;&#1089;&#1077;%202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edo\work\Dept\Plan\Exchange\_________________________Plan_ZP\!_&#1055;&#1077;&#1095;&#1072;&#1090;&#1100;\&#1052;&#1058;&#1056;%20&#1074;&#1089;&#1077;%20-%205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ept\Plan\Exchange\!_Plan-2006\VAT%20Sevastop\Dept\Plan\Exchange\_________________________Plan_ZP\!_&#1055;&#1077;&#1095;&#1072;&#1090;&#1100;\&#1052;&#1058;&#1056;%20&#1074;&#1089;&#1077;%202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~1\Chirich\LOCALS~1\Temp\DOCUME~1\VOYTOV~1\LOCALS~1\Temp\Rar$DI00.867\Planning%20System%20Project\consolidation%20hq%20formatted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~1\Chirich\LOCALS~1\Temp\Dept\Plan\Exchange\_________________________Plan_ZP\!_&#1055;&#1077;&#1095;&#1072;&#1090;&#1100;\&#1052;&#1058;&#1056;%20&#1074;&#1089;&#1077;%202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nts%20and%20Settings\SUDNIKOVA\Local%20Settings\Temporary%20Internet%20Files\Content.IE5\C5MFSXEF\Subv2006\Rich%20Roz%202006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main1\DOCUME~1\Chirich\LOCALS~1\Temp\Dept\Plan\Exchange\_________________________Plan_ZP\!_&#1055;&#1077;&#1095;&#1072;&#1090;&#1100;\&#1052;&#1058;&#1056;%20&#1074;&#1089;&#1077;%202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nts%20and%20Settings\andreyevskaya\&#1052;&#1086;&#1080;%20&#1076;&#1086;&#1082;&#1091;&#1084;&#1077;&#1085;&#1090;&#1099;\OLGA\&#1056;&#1045;&#1040;&#1051;&#1048;&#1047;&#1040;&#1062;&#1048;&#1071;_2006\2006_REALIZ_&#1058;&#1045;(&#1090;&#1088;&#1072;&#1074;&#1077;&#1085;&#1100;)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bank.gov.ua/S_N_A/1July2001/GDP/realgdp/LENA/BGVN1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~1\Chirich\LOCALS~1\Temp\Rar$DI00.938\Dept\Plan\Exchange\!_Plan-2006\&#1042;&#1040;&#1058;%20&#1048;&#1074;&#1072;&#1085;&#1086;%20&#1092;&#1088;&#1072;&#1085;&#1082;&#1080;&#1074;&#1089;&#1100;&#1082;&#1075;&#1072;&#1079;\Dodatok1%20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&#1052;&#1086;&#1080;%20&#1076;&#1086;&#1082;&#1091;&#1084;&#1077;&#1085;&#1090;&#1099;\Plan-2006_kons_rabota\Dept\FinPlan-Economy\Planning%20System%20Project\consolidation%20hq%20formatted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~1\SINKEV~1\LOCALS~1\Temp\Rar$DI00.781\Dept\FinPlan-Economy\Planning%20System%20Project\consolidation%20hq%20formatted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chiporenko\2007&#1053;&#1054;&#1042;\DOCUME~1\Chirich\LOCALS~1\Temp\DOCUME~1\VOYTOV~1\LOCALS~1\Temp\Rar$DI00.867\Planning%20System%20Project\consolidation%20hq%20formatted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Dept\FinPlan-Economy\Planning%20System%20Project\consolidation%20hq%20formatted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MAIN1\Dept\FinPlan-Economy\Planning%20System%20Project\consolidation%20hq%20formatted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nts%20and%20Settings\likhachov\Local%20Settings\Temporary%20Internet%20Files\Content.IE5\RY4RBH0P\2006_REALIZ_&#1058;&#1045;(&#1083;&#1102;&#1090;&#1080;&#1081;20%25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DP"/>
      <sheetName val="Real GDP &amp; Real IP (u)"/>
      <sheetName val="Real GDP &amp; Real IP (e)"/>
      <sheetName val="GDP_gr"/>
      <sheetName val="Светлые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993"/>
    </sheetNames>
    <sheetDataSet>
      <sheetData sheetId="0" refreshError="1">
        <row r="1">
          <cell r="D1" t="str">
            <v>Баланс грошових доходiв i витрат населення Украјни у</v>
          </cell>
          <cell r="K1" t="str">
            <v>GOD</v>
          </cell>
        </row>
        <row r="2">
          <cell r="K2">
            <v>1993</v>
          </cell>
          <cell r="L2" t="str">
            <v>роцi</v>
          </cell>
        </row>
        <row r="3">
          <cell r="N3" t="str">
            <v>(млрд.крб)</v>
          </cell>
        </row>
        <row r="5">
          <cell r="A5" t="str">
            <v>А. ГРОШОВI ДОХОДИ</v>
          </cell>
        </row>
        <row r="6">
          <cell r="A6" t="str">
            <v>1.Заробiтна плата</v>
          </cell>
        </row>
        <row r="7">
          <cell r="A7" t="str">
            <v>2.Оплата працi робiтникiв</v>
          </cell>
        </row>
        <row r="8">
          <cell r="A8" t="str">
            <v xml:space="preserve">  кооперативiв</v>
          </cell>
        </row>
        <row r="9">
          <cell r="A9" t="str">
            <v>3.Доходи робiтникiв та служ-</v>
          </cell>
        </row>
        <row r="10">
          <cell r="A10" t="str">
            <v xml:space="preserve">  бовцiв вiд пiдприїмств та</v>
          </cell>
        </row>
        <row r="11">
          <cell r="A11" t="str">
            <v xml:space="preserve">  органiзацiй крiм зар.плати</v>
          </cell>
        </row>
        <row r="12">
          <cell r="A12" t="str">
            <v xml:space="preserve">4.Грошовi доходи вiд   </v>
          </cell>
        </row>
        <row r="13">
          <cell r="A13" t="str">
            <v xml:space="preserve">  колгоспiв            </v>
          </cell>
        </row>
        <row r="14">
          <cell r="A14" t="str">
            <v>5.Надходження вiд продажу</v>
          </cell>
        </row>
        <row r="15">
          <cell r="A15" t="str">
            <v xml:space="preserve">  продуктiв сiльсьгого госп.</v>
          </cell>
        </row>
        <row r="16">
          <cell r="A16" t="str">
            <v>Всього трудових доходiв</v>
          </cell>
        </row>
        <row r="17">
          <cell r="A17" t="str">
            <v>(рядки 1+2+3+4+5)</v>
          </cell>
        </row>
        <row r="18">
          <cell r="A18" t="str">
            <v>6.Пенсiј, допомоги,стипендiј</v>
          </cell>
        </row>
        <row r="19">
          <cell r="A19" t="str">
            <v xml:space="preserve">  та iншi надходження</v>
          </cell>
        </row>
        <row r="20">
          <cell r="A20" t="str">
            <v xml:space="preserve">     в тому числi:</v>
          </cell>
        </row>
        <row r="21">
          <cell r="A21" t="str">
            <v xml:space="preserve"> пенсiј, допомоги, стипендiј</v>
          </cell>
        </row>
        <row r="22">
          <cell r="A22" t="str">
            <v>Баланс</v>
          </cell>
        </row>
        <row r="23">
          <cell r="A23" t="str">
            <v>Б.ВИТРАТИ ТА ЗАОЩАДЖЕННЯ</v>
          </cell>
        </row>
        <row r="24">
          <cell r="A24" t="str">
            <v>1.Покупка товарiв та оплата</v>
          </cell>
        </row>
        <row r="25">
          <cell r="A25" t="str">
            <v xml:space="preserve">  послуг</v>
          </cell>
        </row>
        <row r="26">
          <cell r="A26" t="str">
            <v xml:space="preserve">    в тому числi:</v>
          </cell>
        </row>
        <row r="27">
          <cell r="A27" t="str">
            <v xml:space="preserve"> покупка товарiв       </v>
          </cell>
        </row>
        <row r="28">
          <cell r="A28" t="str">
            <v xml:space="preserve"> оплата послуг         </v>
          </cell>
        </row>
        <row r="29">
          <cell r="A29" t="str">
            <v>2.Обов'язковi платежi та</v>
          </cell>
        </row>
        <row r="30">
          <cell r="A30" t="str">
            <v xml:space="preserve">  добровiльнi внески</v>
          </cell>
        </row>
        <row r="31">
          <cell r="A31" t="str">
            <v xml:space="preserve">       iз них:</v>
          </cell>
        </row>
        <row r="32">
          <cell r="A32" t="str">
            <v xml:space="preserve"> прибутковий податок з </v>
          </cell>
        </row>
        <row r="33">
          <cell r="A33" t="str">
            <v xml:space="preserve"> населення             </v>
          </cell>
        </row>
        <row r="34">
          <cell r="A34" t="str">
            <v>3.Прирiст вкладiв,придбання</v>
          </cell>
        </row>
        <row r="35">
          <cell r="A35" t="str">
            <v xml:space="preserve">  облiгацiй Державној внутр.</v>
          </cell>
        </row>
        <row r="36">
          <cell r="A36" t="str">
            <v xml:space="preserve">  позики,iнш.цiнних паперiв  </v>
          </cell>
        </row>
        <row r="37">
          <cell r="A37" t="str">
            <v>Всього</v>
          </cell>
        </row>
        <row r="38">
          <cell r="A38" t="str">
            <v xml:space="preserve">В. Перевищення доходiв над </v>
          </cell>
        </row>
        <row r="39">
          <cell r="A39" t="str">
            <v xml:space="preserve">   витратами</v>
          </cell>
        </row>
        <row r="40">
          <cell r="A40" t="str">
            <v>Баланс</v>
          </cell>
        </row>
        <row r="41">
          <cell r="A41" t="str">
            <v>_x000C_</v>
          </cell>
        </row>
        <row r="46">
          <cell r="A46" t="str">
            <v>А. ГРОШОВI ДОХОДИ</v>
          </cell>
        </row>
        <row r="47">
          <cell r="A47" t="str">
            <v>1.Заробiтна плата</v>
          </cell>
        </row>
        <row r="48">
          <cell r="A48" t="str">
            <v>2.Оплата працi робiтникiв</v>
          </cell>
        </row>
        <row r="49">
          <cell r="A49" t="str">
            <v xml:space="preserve">  кооперативiв</v>
          </cell>
        </row>
        <row r="50">
          <cell r="A50" t="str">
            <v>3.Доходи робiтникiв та служ-</v>
          </cell>
        </row>
        <row r="51">
          <cell r="A51" t="str">
            <v xml:space="preserve">  бовцiв вiд пiдприїмств та</v>
          </cell>
        </row>
        <row r="52">
          <cell r="A52" t="str">
            <v xml:space="preserve">  органiзацiй крiм зар.плати</v>
          </cell>
        </row>
        <row r="53">
          <cell r="A53" t="str">
            <v xml:space="preserve">4.Грошовi доходи вiд   </v>
          </cell>
        </row>
        <row r="54">
          <cell r="A54" t="str">
            <v xml:space="preserve">  колгоспiв            </v>
          </cell>
        </row>
        <row r="55">
          <cell r="A55" t="str">
            <v>5.Надходження вiд продажу</v>
          </cell>
        </row>
        <row r="56">
          <cell r="A56" t="str">
            <v xml:space="preserve">  продуктiв сiльсьгого госп.</v>
          </cell>
        </row>
        <row r="57">
          <cell r="A57" t="str">
            <v>Всього трудових доходiв</v>
          </cell>
        </row>
        <row r="58">
          <cell r="A58" t="str">
            <v>(рядки 1+2+3+4+5)</v>
          </cell>
        </row>
        <row r="59">
          <cell r="A59" t="str">
            <v>6.Пенсiј, допомоги,стипендiј</v>
          </cell>
        </row>
        <row r="60">
          <cell r="A60" t="str">
            <v xml:space="preserve">  та iншi надходження</v>
          </cell>
        </row>
        <row r="61">
          <cell r="A61" t="str">
            <v xml:space="preserve">     в тому числi:</v>
          </cell>
        </row>
        <row r="62">
          <cell r="A62" t="str">
            <v xml:space="preserve"> пенсiј, допомоги, стипендiј</v>
          </cell>
        </row>
        <row r="63">
          <cell r="A63" t="str">
            <v>Баланс</v>
          </cell>
        </row>
        <row r="64">
          <cell r="A64" t="str">
            <v>Б.ВИТРАТИ ТА ЗАОЩАДЖЕННЯ</v>
          </cell>
        </row>
        <row r="65">
          <cell r="A65" t="str">
            <v>1.Покупка товарiв та оплата</v>
          </cell>
        </row>
        <row r="66">
          <cell r="A66" t="str">
            <v xml:space="preserve">  послуг</v>
          </cell>
        </row>
        <row r="67">
          <cell r="A67" t="str">
            <v xml:space="preserve">    в тому числi:</v>
          </cell>
        </row>
        <row r="68">
          <cell r="A68" t="str">
            <v xml:space="preserve"> покупка товарiв       </v>
          </cell>
        </row>
        <row r="69">
          <cell r="A69" t="str">
            <v xml:space="preserve"> оплата послуг         </v>
          </cell>
        </row>
        <row r="70">
          <cell r="A70" t="str">
            <v>2.Обов'язковi платежi та</v>
          </cell>
        </row>
        <row r="71">
          <cell r="A71" t="str">
            <v xml:space="preserve">  добровiльнi внески</v>
          </cell>
        </row>
        <row r="72">
          <cell r="A72" t="str">
            <v xml:space="preserve">       iз них:</v>
          </cell>
        </row>
        <row r="73">
          <cell r="A73" t="str">
            <v xml:space="preserve"> прибутковий податок з </v>
          </cell>
        </row>
        <row r="74">
          <cell r="A74" t="str">
            <v xml:space="preserve"> населення             </v>
          </cell>
        </row>
        <row r="75">
          <cell r="A75" t="str">
            <v>3.Прирiст вкладiв,придбання</v>
          </cell>
        </row>
        <row r="76">
          <cell r="A76" t="str">
            <v xml:space="preserve">  облiгацiй Державној внутр.</v>
          </cell>
        </row>
        <row r="77">
          <cell r="A77" t="str">
            <v xml:space="preserve">  позики,iнш.цiнних паперiв  </v>
          </cell>
        </row>
        <row r="78">
          <cell r="A78" t="str">
            <v>Всього</v>
          </cell>
        </row>
        <row r="79">
          <cell r="A79" t="str">
            <v xml:space="preserve">В. Перевищення доходiв над </v>
          </cell>
        </row>
        <row r="80">
          <cell r="A80" t="str">
            <v xml:space="preserve">   витратами</v>
          </cell>
        </row>
        <row r="81">
          <cell r="A81" t="str">
            <v>Баланс</v>
          </cell>
        </row>
        <row r="82">
          <cell r="A82" t="str">
            <v xml:space="preserve">        Довiдково: чисельнiсть населення в</v>
          </cell>
        </row>
        <row r="83">
          <cell r="A83" t="str">
            <v>_x000C_</v>
          </cell>
        </row>
        <row r="88">
          <cell r="A88" t="str">
            <v>А. ГРОШОВI ДОХОДИ</v>
          </cell>
        </row>
        <row r="89">
          <cell r="A89" t="str">
            <v>1.Заробiтна плата</v>
          </cell>
        </row>
        <row r="90">
          <cell r="A90" t="str">
            <v>2.Оплата працi робiтникiв</v>
          </cell>
        </row>
        <row r="91">
          <cell r="A91" t="str">
            <v xml:space="preserve">  кооперативiв</v>
          </cell>
        </row>
        <row r="92">
          <cell r="A92" t="str">
            <v>3.Доходи робiтникiв та служ-</v>
          </cell>
        </row>
        <row r="93">
          <cell r="A93" t="str">
            <v xml:space="preserve">  бовцiв вiд пiдприїмств та</v>
          </cell>
        </row>
        <row r="94">
          <cell r="A94" t="str">
            <v xml:space="preserve">  органiзацiй крiм зар.плати</v>
          </cell>
        </row>
        <row r="95">
          <cell r="A95" t="str">
            <v xml:space="preserve">4.Грошовi доходи вiд   </v>
          </cell>
        </row>
        <row r="96">
          <cell r="A96" t="str">
            <v xml:space="preserve">  колгоспiв            </v>
          </cell>
        </row>
        <row r="97">
          <cell r="A97" t="str">
            <v>5.Надходження вiд продажу</v>
          </cell>
        </row>
        <row r="98">
          <cell r="A98" t="str">
            <v xml:space="preserve">  продуктiв сiльсьгого госп.</v>
          </cell>
        </row>
        <row r="99">
          <cell r="A99" t="str">
            <v>Всього трудових доходiв</v>
          </cell>
        </row>
        <row r="100">
          <cell r="A100" t="str">
            <v>(рядки 1+2+3+4+5)</v>
          </cell>
        </row>
        <row r="101">
          <cell r="A101" t="str">
            <v>6.Пенсiј, допомоги,стипендiј</v>
          </cell>
        </row>
        <row r="102">
          <cell r="A102" t="str">
            <v xml:space="preserve">  та iншi надходження</v>
          </cell>
        </row>
        <row r="103">
          <cell r="A103" t="str">
            <v xml:space="preserve">     в тому числi:</v>
          </cell>
        </row>
        <row r="104">
          <cell r="A104" t="str">
            <v xml:space="preserve"> пенсiј, допомоги, стипендiј</v>
          </cell>
        </row>
        <row r="105">
          <cell r="A105" t="str">
            <v>Баланс</v>
          </cell>
        </row>
        <row r="106">
          <cell r="A106" t="str">
            <v>Б.ВИТРАТИ ТА ЗАОЩАДЖЕННЯ</v>
          </cell>
        </row>
        <row r="107">
          <cell r="A107" t="str">
            <v>1.Покупка товарiв та оплата</v>
          </cell>
        </row>
        <row r="108">
          <cell r="A108" t="str">
            <v xml:space="preserve">  послуг</v>
          </cell>
        </row>
        <row r="109">
          <cell r="A109" t="str">
            <v xml:space="preserve">    в тому числi:</v>
          </cell>
        </row>
        <row r="110">
          <cell r="A110" t="str">
            <v xml:space="preserve"> покупка товарiв       </v>
          </cell>
        </row>
        <row r="111">
          <cell r="A111" t="str">
            <v xml:space="preserve"> оплата послуг         </v>
          </cell>
        </row>
        <row r="112">
          <cell r="A112" t="str">
            <v>2.Обов'язковi платежi та</v>
          </cell>
        </row>
        <row r="113">
          <cell r="A113" t="str">
            <v xml:space="preserve">  добровiльнi внески</v>
          </cell>
        </row>
        <row r="114">
          <cell r="A114" t="str">
            <v xml:space="preserve">       iз них:</v>
          </cell>
        </row>
        <row r="115">
          <cell r="A115" t="str">
            <v xml:space="preserve"> прибутковий податок з </v>
          </cell>
        </row>
        <row r="116">
          <cell r="A116" t="str">
            <v xml:space="preserve"> населення             </v>
          </cell>
        </row>
        <row r="117">
          <cell r="A117" t="str">
            <v>3.Прирiст вкладiв,придбання</v>
          </cell>
        </row>
        <row r="118">
          <cell r="A118" t="str">
            <v xml:space="preserve">  облiгацiй Державној внутр.</v>
          </cell>
        </row>
        <row r="119">
          <cell r="A119" t="str">
            <v xml:space="preserve">  позики,iнш.цiнних паперiв  </v>
          </cell>
        </row>
        <row r="120">
          <cell r="A120" t="str">
            <v>Всього</v>
          </cell>
        </row>
        <row r="121">
          <cell r="A121" t="str">
            <v xml:space="preserve">В. Перевищення доходiв над </v>
          </cell>
        </row>
        <row r="122">
          <cell r="A122" t="str">
            <v xml:space="preserve">   витратами</v>
          </cell>
        </row>
        <row r="123">
          <cell r="A123" t="str">
            <v>Баланс</v>
          </cell>
        </row>
        <row r="124">
          <cell r="A124" t="str">
            <v>_x000C_</v>
          </cell>
        </row>
        <row r="130">
          <cell r="A130" t="str">
            <v>А. ГРОШОВI ДОХОДИ</v>
          </cell>
        </row>
        <row r="131">
          <cell r="A131" t="str">
            <v>1.Заробiтна плата</v>
          </cell>
        </row>
        <row r="132">
          <cell r="A132" t="str">
            <v>2.Оплата працi робiтникiв</v>
          </cell>
        </row>
        <row r="133">
          <cell r="A133" t="str">
            <v xml:space="preserve">  кооперативiв</v>
          </cell>
        </row>
        <row r="134">
          <cell r="A134" t="str">
            <v>3.Доходи робiтникiв та служ-</v>
          </cell>
        </row>
        <row r="135">
          <cell r="A135" t="str">
            <v xml:space="preserve">  бовцiв вiд пiдприїмств та</v>
          </cell>
        </row>
        <row r="136">
          <cell r="A136" t="str">
            <v xml:space="preserve">  органiзацiй крiм зар.плати</v>
          </cell>
        </row>
        <row r="137">
          <cell r="A137" t="str">
            <v xml:space="preserve">4.Грошовi доходи вiд   </v>
          </cell>
        </row>
        <row r="138">
          <cell r="A138" t="str">
            <v xml:space="preserve">  колгоспiв            </v>
          </cell>
        </row>
        <row r="139">
          <cell r="A139" t="str">
            <v>5.Надходження вiд продажу</v>
          </cell>
        </row>
        <row r="140">
          <cell r="A140" t="str">
            <v xml:space="preserve">  продуктiв сiльсьгого госп.</v>
          </cell>
        </row>
        <row r="141">
          <cell r="A141" t="str">
            <v>Всього трудових доходiв</v>
          </cell>
        </row>
        <row r="142">
          <cell r="A142" t="str">
            <v>(рядки 1+2+3+4+5)</v>
          </cell>
        </row>
        <row r="143">
          <cell r="A143" t="str">
            <v>6.Пенсiј, допомоги,стипендiј</v>
          </cell>
        </row>
        <row r="144">
          <cell r="A144" t="str">
            <v xml:space="preserve">  та iншi надходження</v>
          </cell>
        </row>
        <row r="145">
          <cell r="A145" t="str">
            <v xml:space="preserve">     в тому числi:</v>
          </cell>
        </row>
        <row r="146">
          <cell r="A146" t="str">
            <v xml:space="preserve"> пенсiј, допомоги, стипендiј</v>
          </cell>
        </row>
        <row r="147">
          <cell r="A147" t="str">
            <v>Баланс</v>
          </cell>
        </row>
        <row r="148">
          <cell r="A148" t="str">
            <v>Б.ВИТРАТИ ТА ЗАОЩАДЖЕННЯ</v>
          </cell>
        </row>
        <row r="149">
          <cell r="A149" t="str">
            <v>1.Покупка товарiв та оплата</v>
          </cell>
        </row>
        <row r="150">
          <cell r="A150" t="str">
            <v xml:space="preserve">  послуг</v>
          </cell>
        </row>
        <row r="151">
          <cell r="A151" t="str">
            <v xml:space="preserve">    в тому числi:</v>
          </cell>
        </row>
        <row r="152">
          <cell r="A152" t="str">
            <v xml:space="preserve"> покупка товарiв       </v>
          </cell>
        </row>
        <row r="153">
          <cell r="A153" t="str">
            <v xml:space="preserve"> оплата послуг         </v>
          </cell>
        </row>
        <row r="154">
          <cell r="A154" t="str">
            <v>2.Обов'язковi платежi та</v>
          </cell>
        </row>
        <row r="155">
          <cell r="A155" t="str">
            <v xml:space="preserve">  добровiльнi внески</v>
          </cell>
        </row>
        <row r="156">
          <cell r="A156" t="str">
            <v xml:space="preserve">       iз них:</v>
          </cell>
        </row>
        <row r="157">
          <cell r="A157" t="str">
            <v xml:space="preserve"> прибутковий податок з </v>
          </cell>
        </row>
        <row r="158">
          <cell r="A158" t="str">
            <v xml:space="preserve"> населення             </v>
          </cell>
        </row>
        <row r="159">
          <cell r="A159" t="str">
            <v>3.Прирiст вкладiв,придбання</v>
          </cell>
        </row>
        <row r="160">
          <cell r="A160" t="str">
            <v xml:space="preserve">  облiгацiй Державној внутр.</v>
          </cell>
        </row>
        <row r="161">
          <cell r="A161" t="str">
            <v xml:space="preserve">  позики,iнш.цiнних паперiв  </v>
          </cell>
        </row>
        <row r="162">
          <cell r="A162" t="str">
            <v>Всього</v>
          </cell>
        </row>
        <row r="163">
          <cell r="A163" t="str">
            <v xml:space="preserve">В. Перевищення доходiв над </v>
          </cell>
        </row>
        <row r="164">
          <cell r="A164" t="str">
            <v xml:space="preserve">   витратами</v>
          </cell>
        </row>
        <row r="165">
          <cell r="A165" t="str">
            <v>Баланс</v>
          </cell>
        </row>
        <row r="166">
          <cell r="A166" t="str">
            <v>_x000C_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</sheetNames>
    <sheetDataSet>
      <sheetData sheetId="0" refreshError="1"/>
      <sheetData sheetId="1" refreshError="1">
        <row r="2">
          <cell r="F2" t="str">
            <v>Компания "Мама"</v>
          </cell>
          <cell r="G2">
            <v>0</v>
          </cell>
        </row>
        <row r="5">
          <cell r="E5" t="str">
            <v>01 января 2005 года</v>
          </cell>
        </row>
        <row r="6">
          <cell r="E6" t="str">
            <v>31 декабря 2005 года</v>
          </cell>
        </row>
        <row r="38">
          <cell r="E38" t="str">
            <v>тыс. грн.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</sheetNames>
    <sheetDataSet>
      <sheetData sheetId="0"/>
      <sheetData sheetId="1" refreshError="1">
        <row r="2">
          <cell r="F2" t="str">
            <v>Компания "Мама"</v>
          </cell>
          <cell r="G2">
            <v>0</v>
          </cell>
        </row>
        <row r="5">
          <cell r="E5" t="str">
            <v>01 января 2005 года</v>
          </cell>
        </row>
        <row r="6">
          <cell r="E6" t="str">
            <v>31 декабря 2005 года</v>
          </cell>
        </row>
        <row r="38">
          <cell r="E38" t="str">
            <v>тыс. грн.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</sheetNames>
    <sheetDataSet>
      <sheetData sheetId="0" refreshError="1"/>
      <sheetData sheetId="1" refreshError="1">
        <row r="2">
          <cell r="F2" t="str">
            <v>Компания "Мама"</v>
          </cell>
          <cell r="G2">
            <v>0</v>
          </cell>
        </row>
        <row r="5">
          <cell r="E5" t="str">
            <v>01 января 2005 года</v>
          </cell>
        </row>
        <row r="6">
          <cell r="E6" t="str">
            <v>31 декабря 2005 года</v>
          </cell>
        </row>
        <row r="38">
          <cell r="E38" t="str">
            <v>тыс. грн.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"/>
    </sheetNames>
    <sheetDataSet>
      <sheetData sheetId="0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</sheetNames>
    <sheetDataSet>
      <sheetData sheetId="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зведена таб"/>
      <sheetName val="попер_роз"/>
      <sheetName val="попер_роз (4)"/>
      <sheetName val="звед_оптим (2)"/>
      <sheetName val="звед_баз(3)_СА"/>
      <sheetName val="звед_опт(3)_ca"/>
      <sheetName val="звед_баз(4)"/>
      <sheetName val="звед_опт(4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лан"/>
      <sheetName val="1  поясн"/>
      <sheetName val="Вир_пок (2)"/>
      <sheetName val="Вир_пок"/>
      <sheetName val="3  Ф2"/>
      <sheetName val="4  04_05"/>
      <sheetName val="4а доходи"/>
      <sheetName val="4б Собівартість (транспортув)"/>
      <sheetName val="4б Собівартість (постач)"/>
      <sheetName val="4б Собівартість (скрапл. газ)"/>
      <sheetName val="5  Сб_Адм_Зб"/>
      <sheetName val="6  Інші доходи"/>
      <sheetName val="7  Інші витрати"/>
      <sheetName val="8  Кошт_вд_04"/>
      <sheetName val="9  Кошт_вд_05"/>
      <sheetName val="10  Кошт_вд_06"/>
      <sheetName val="10  Кошт_вд_06 _1_"/>
      <sheetName val="10  Кошт_вд_06 _2_"/>
      <sheetName val="10  Кошт_вд_06 _3_"/>
      <sheetName val="10  Кошт_вд_06 _4_"/>
      <sheetName val="11  Ф1"/>
      <sheetName val="12_Рух_кошт_непр"/>
      <sheetName val="13  95 р"/>
      <sheetName val="14 Коефіцієнтний аналіз"/>
      <sheetName val="15 Рух коштів"/>
      <sheetName val="16 Кап_вкл"/>
      <sheetName val="17 Фін_інв"/>
      <sheetName val="18 Подат"/>
      <sheetName val="19 МТР"/>
      <sheetName val="20 Внутр оборот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лан"/>
      <sheetName val="1  поясн"/>
      <sheetName val="Вир_пок (2)"/>
      <sheetName val="Вир_пок"/>
      <sheetName val="3  Ф2"/>
      <sheetName val="4  04_05"/>
      <sheetName val="4а доходи"/>
      <sheetName val="4б Собівартість (транспортув)"/>
      <sheetName val="4б Собівартість (постач)"/>
      <sheetName val="4б Собівартість (скрапл. газ)"/>
      <sheetName val="5  Сб_Адм_Зб"/>
      <sheetName val="6  Інші доходи"/>
      <sheetName val="7  Інші витрати"/>
      <sheetName val="8  Кошт_вд_04"/>
      <sheetName val="9  Кошт_вд_05"/>
      <sheetName val="10  Кошт_вд_06"/>
      <sheetName val="10  Кошт_вд_06 _1_"/>
      <sheetName val="10  Кошт_вд_06 _2_"/>
      <sheetName val="10  Кошт_вд_06 _3_"/>
      <sheetName val="10  Кошт_вд_06 _4_"/>
      <sheetName val="11  Ф1"/>
      <sheetName val="12_Рух_кошт_непр"/>
      <sheetName val="13  95 р"/>
      <sheetName val="14 Коефіцієнтний аналіз"/>
      <sheetName val="15 Рух коштів"/>
      <sheetName val="16 Кап_вкл"/>
      <sheetName val="17 Фін_інв"/>
      <sheetName val="18 Подат"/>
      <sheetName val="19 МТР"/>
      <sheetName val="20 Внутр оборот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Ini"/>
      <sheetName val="Ëčńň1"/>
      <sheetName val="Sum_pok"/>
      <sheetName val="#REF!"/>
      <sheetName val="Sum_pok.xls"/>
      <sheetName val="січ-лют."/>
      <sheetName val="430 сыч-лютий"/>
      <sheetName val="бер"/>
      <sheetName val="430 бер"/>
      <sheetName val="січ-бер"/>
      <sheetName val="430 сыч-бер"/>
    </sheetNames>
    <definedNames>
      <definedName name="ShowFil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</sheetNames>
    <sheetDataSet>
      <sheetData sheetId="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лан"/>
      <sheetName val="1  поясн"/>
      <sheetName val="Вир_пок (2)"/>
      <sheetName val="Вир_пок"/>
      <sheetName val="3  Ф2"/>
      <sheetName val="4  04_05"/>
      <sheetName val="4а доходи"/>
      <sheetName val="4б Собівартість (транспортув)"/>
      <sheetName val="4б Собівартість (постач)"/>
      <sheetName val="4б Собівартість (скрапл. газ)"/>
      <sheetName val="5  Сб_Адм_Зб"/>
      <sheetName val="6  Інші доходи"/>
      <sheetName val="7  Інші витрати"/>
      <sheetName val="8  Кошт_вд_04"/>
      <sheetName val="9  Кошт_вд_05"/>
      <sheetName val="10  Кошт_вд_06"/>
      <sheetName val="10  Кошт_вд_06 _1_"/>
      <sheetName val="10  Кошт_вд_06 _2_"/>
      <sheetName val="10  Кошт_вд_06 _3_"/>
      <sheetName val="10  Кошт_вд_06 _4_"/>
      <sheetName val="11  Ф1"/>
      <sheetName val="12_Рух_кошт_непр"/>
      <sheetName val="13  95 р"/>
      <sheetName val="14 Коефіцієнтний аналіз"/>
      <sheetName val="15 Рух коштів"/>
      <sheetName val="16 Кап_вкл"/>
      <sheetName val="17 Фін_інв"/>
      <sheetName val="18 Подат"/>
      <sheetName val="19 МТР"/>
      <sheetName val="20 Внутр оборот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</sheetNames>
    <sheetDataSet>
      <sheetData sheetId="0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</sheetNames>
    <sheetDataSet>
      <sheetData sheetId="0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МТР_Апарат"/>
      <sheetName val="МТР_Газ_України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</sheetNames>
    <sheetDataSet>
      <sheetData sheetId="0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"/>
    </sheetNames>
    <sheetDataSet>
      <sheetData sheetId="0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</sheetNames>
    <sheetDataSet>
      <sheetData sheetId="0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tac"/>
      <sheetName val="DodDot"/>
      <sheetName val="Dod ARK"/>
      <sheetName val="Dod Clavutich"/>
      <sheetName val="Svod 3511060"/>
      <sheetName val="Viluch(1-12)"/>
      <sheetName val="Diti "/>
      <sheetName val="TvPalGaz"/>
      <sheetName val="Ener "/>
      <sheetName val="IncsiPilgi (2)"/>
      <sheetName val="GirZakon"/>
      <sheetName val="Govti Vodi"/>
      <sheetName val="Chor Flot"/>
      <sheetName val="Afganci"/>
      <sheetName val="Shidka Dop"/>
      <sheetName val="Likarna"/>
      <sheetName val="Zoiot Pidkova"/>
      <sheetName val="Granti"/>
      <sheetName val="Granti1"/>
      <sheetName val="Vibori"/>
      <sheetName val="Metro"/>
      <sheetName val="Oper Teatr"/>
      <sheetName val="Makeevka"/>
      <sheetName val="Ctix Lixo IvFrank"/>
      <sheetName val="Groshi xodat za dit"/>
      <sheetName val="Ctix Lixo Zakarp"/>
      <sheetName val="Coc GKG Inv"/>
      <sheetName val="Tuzla"/>
      <sheetName val="Zmiinii"/>
      <sheetName val="Ctandarti"/>
      <sheetName val="CocEkon"/>
      <sheetName val="Ictor Zabudova"/>
      <sheetName val="Ict Zab"/>
      <sheetName val="Ukr Kultura"/>
      <sheetName val="Minoboroni"/>
      <sheetName val="Mic Arcenal"/>
      <sheetName val="Inekcini"/>
      <sheetName val="In"/>
      <sheetName val="diti ciroti -2(minmolod)"/>
      <sheetName val="Korek ocvita"/>
      <sheetName val="Tex Dic Ocvita"/>
      <sheetName val="Troleib"/>
      <sheetName val="Utoc.Zaoshadg"/>
      <sheetName val="Metro Cpec Fond"/>
      <sheetName val="Svitov Bank"/>
      <sheetName val="Shidka Dop Cp Fond"/>
      <sheetName val="Gazoprovodi"/>
      <sheetName val="Troleib Cpec Fond"/>
      <sheetName val="Zaporiggya"/>
      <sheetName val="Kremenchuk"/>
      <sheetName val="Pereviz ditey"/>
      <sheetName val="Kom dorigu"/>
      <sheetName val="Chor Fiot Cpec Fond"/>
      <sheetName val="Zaosch"/>
      <sheetName val="kryvRig"/>
      <sheetName val="OSVITA"/>
      <sheetName val="Tar"/>
      <sheetName val="Nar.instr"/>
      <sheetName val="DDot"/>
      <sheetName val="Dsub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2">
          <cell r="A2" t="str">
            <v>Обсяг помісячного надходження субвенції з державного бюджету до місцевих бюджетів на надання пільг  та житлових субсидій населенню на оплату електроенергії, природного газу, послуг тепло-, водопостачання і водовідведення, квартирної плати, вивезення побут</v>
          </cell>
        </row>
        <row r="5">
          <cell r="A5" t="str">
            <v>Код бюджету</v>
          </cell>
          <cell r="B5" t="str">
            <v>Назва адміністративно-територіальної одиниці</v>
          </cell>
          <cell r="C5" t="str">
            <v>січень</v>
          </cell>
          <cell r="D5" t="str">
            <v>лютий</v>
          </cell>
          <cell r="E5" t="str">
            <v>березень</v>
          </cell>
          <cell r="F5" t="str">
            <v>квітень</v>
          </cell>
          <cell r="G5" t="str">
            <v>травень</v>
          </cell>
        </row>
        <row r="6">
          <cell r="A6" t="str">
            <v>О1100000000</v>
          </cell>
          <cell r="B6" t="str">
            <v>бюджет Автономної Республіки Крим</v>
          </cell>
          <cell r="C6">
            <v>2463.5419999999999</v>
          </cell>
          <cell r="D6">
            <v>5004.6750000000002</v>
          </cell>
          <cell r="E6">
            <v>4874.01</v>
          </cell>
          <cell r="F6">
            <v>6713.2</v>
          </cell>
          <cell r="G6">
            <v>5483.6</v>
          </cell>
        </row>
        <row r="7">
          <cell r="A7" t="str">
            <v>О2100000000</v>
          </cell>
          <cell r="B7" t="str">
            <v>обласний бюджет Вiнницької області</v>
          </cell>
          <cell r="C7">
            <v>5585.9549999999999</v>
          </cell>
          <cell r="D7">
            <v>5130.4480000000003</v>
          </cell>
          <cell r="E7">
            <v>5614.5339999999997</v>
          </cell>
          <cell r="F7">
            <v>7821.4</v>
          </cell>
          <cell r="G7">
            <v>4676.6000000000004</v>
          </cell>
        </row>
        <row r="8">
          <cell r="A8" t="str">
            <v>О3100000000</v>
          </cell>
          <cell r="B8" t="str">
            <v>обласний бюджет Волинської області</v>
          </cell>
          <cell r="C8">
            <v>3419.413</v>
          </cell>
          <cell r="D8">
            <v>4547.1629999999996</v>
          </cell>
          <cell r="E8">
            <v>4267.8410000000003</v>
          </cell>
          <cell r="F8">
            <v>5180.2</v>
          </cell>
          <cell r="G8">
            <v>3258.4</v>
          </cell>
        </row>
        <row r="9">
          <cell r="A9" t="str">
            <v>О4100000000</v>
          </cell>
          <cell r="B9" t="str">
            <v>обласний бюджет Днiпропетровської області</v>
          </cell>
          <cell r="C9">
            <v>8288.7270000000008</v>
          </cell>
          <cell r="D9">
            <v>20991.351999999999</v>
          </cell>
          <cell r="E9">
            <v>16903.654999999999</v>
          </cell>
          <cell r="F9">
            <v>23535.787</v>
          </cell>
          <cell r="G9">
            <v>12935.2</v>
          </cell>
        </row>
        <row r="10">
          <cell r="A10" t="str">
            <v>О5100000000</v>
          </cell>
          <cell r="B10" t="str">
            <v>обласний бюджет Донецької області</v>
          </cell>
          <cell r="C10">
            <v>11729.522000000001</v>
          </cell>
          <cell r="D10">
            <v>19530.755000000001</v>
          </cell>
          <cell r="E10">
            <v>19355.436000000002</v>
          </cell>
          <cell r="F10">
            <v>26008.7</v>
          </cell>
          <cell r="G10">
            <v>15778.6</v>
          </cell>
        </row>
        <row r="11">
          <cell r="A11" t="str">
            <v>О6100000000</v>
          </cell>
          <cell r="B11" t="str">
            <v>обласний бюджет Житомирської області</v>
          </cell>
          <cell r="C11">
            <v>3202.2750000000001</v>
          </cell>
          <cell r="D11">
            <v>6561.0010000000002</v>
          </cell>
          <cell r="E11">
            <v>5316.2150000000001</v>
          </cell>
          <cell r="F11">
            <v>7407.8</v>
          </cell>
          <cell r="G11">
            <v>4605.7</v>
          </cell>
        </row>
        <row r="12">
          <cell r="A12" t="str">
            <v>О7100000000</v>
          </cell>
          <cell r="B12" t="str">
            <v>обласний бюджет Закарпатської області</v>
          </cell>
          <cell r="C12">
            <v>1513.9649999999999</v>
          </cell>
          <cell r="D12">
            <v>1806.577</v>
          </cell>
          <cell r="E12">
            <v>4712.2439999999997</v>
          </cell>
          <cell r="F12">
            <v>4277.8</v>
          </cell>
          <cell r="G12">
            <v>1586.9</v>
          </cell>
        </row>
        <row r="13">
          <cell r="A13" t="str">
            <v>О8100000000</v>
          </cell>
          <cell r="B13" t="str">
            <v>обласний бюджет Запорiзької області</v>
          </cell>
          <cell r="C13">
            <v>3867.2069999999999</v>
          </cell>
          <cell r="D13">
            <v>7903.7089999999998</v>
          </cell>
          <cell r="E13">
            <v>7399.4160000000002</v>
          </cell>
          <cell r="F13">
            <v>9874.5</v>
          </cell>
          <cell r="G13">
            <v>7155.4</v>
          </cell>
        </row>
        <row r="14">
          <cell r="A14" t="str">
            <v>О9100000000</v>
          </cell>
          <cell r="B14" t="str">
            <v>обласний бюджет Iвано-Франкiвської області</v>
          </cell>
          <cell r="C14">
            <v>3578.223</v>
          </cell>
          <cell r="D14">
            <v>5867.2309999999998</v>
          </cell>
          <cell r="E14">
            <v>6297.893</v>
          </cell>
          <cell r="F14">
            <v>9563.7000000000007</v>
          </cell>
          <cell r="G14">
            <v>3616.2</v>
          </cell>
        </row>
        <row r="15">
          <cell r="A15">
            <v>10100000000</v>
          </cell>
          <cell r="B15" t="str">
            <v>обласний бюджет Київської області</v>
          </cell>
          <cell r="C15">
            <v>10302.385</v>
          </cell>
          <cell r="D15">
            <v>16146.352999999999</v>
          </cell>
          <cell r="E15">
            <v>13833.255999999999</v>
          </cell>
          <cell r="F15">
            <v>18290.400000000001</v>
          </cell>
          <cell r="G15">
            <v>7404.9</v>
          </cell>
        </row>
        <row r="16">
          <cell r="A16">
            <v>11100000000</v>
          </cell>
          <cell r="B16" t="str">
            <v>обласний бюджет Кiровоградської області</v>
          </cell>
          <cell r="C16">
            <v>3580.96</v>
          </cell>
          <cell r="D16">
            <v>4993.7330000000002</v>
          </cell>
          <cell r="E16">
            <v>3976.05</v>
          </cell>
          <cell r="F16">
            <v>7419.8</v>
          </cell>
          <cell r="G16">
            <v>5284.3</v>
          </cell>
        </row>
        <row r="17">
          <cell r="A17">
            <v>12100000000</v>
          </cell>
          <cell r="B17" t="str">
            <v>обласний бюджет Луганської області</v>
          </cell>
          <cell r="C17">
            <v>2843.239</v>
          </cell>
          <cell r="D17">
            <v>8978.6</v>
          </cell>
          <cell r="E17">
            <v>6927.87</v>
          </cell>
          <cell r="F17">
            <v>9087.1</v>
          </cell>
          <cell r="G17">
            <v>6148.4</v>
          </cell>
        </row>
        <row r="18">
          <cell r="A18">
            <v>13100000000</v>
          </cell>
          <cell r="B18" t="str">
            <v>обласний бюджет Львiвської області</v>
          </cell>
          <cell r="C18">
            <v>13665.8</v>
          </cell>
          <cell r="D18">
            <v>12546.388000000001</v>
          </cell>
          <cell r="E18">
            <v>13924.588</v>
          </cell>
          <cell r="F18">
            <v>16320</v>
          </cell>
          <cell r="G18">
            <v>5542.7</v>
          </cell>
        </row>
        <row r="19">
          <cell r="A19">
            <v>14100000000</v>
          </cell>
          <cell r="B19" t="str">
            <v>обласний бюджет Миколаївської області</v>
          </cell>
          <cell r="C19">
            <v>1582.5519999999999</v>
          </cell>
          <cell r="D19">
            <v>4228.6229999999996</v>
          </cell>
          <cell r="E19">
            <v>4112.8190000000004</v>
          </cell>
          <cell r="F19">
            <v>5079.6000000000004</v>
          </cell>
          <cell r="G19">
            <v>4261.3</v>
          </cell>
        </row>
        <row r="20">
          <cell r="A20">
            <v>15100000000</v>
          </cell>
          <cell r="B20" t="str">
            <v>обласний бюджет Одеської області</v>
          </cell>
          <cell r="C20">
            <v>3570.1010000000001</v>
          </cell>
          <cell r="D20">
            <v>8569.5969999999998</v>
          </cell>
          <cell r="E20">
            <v>7127.8249999999998</v>
          </cell>
          <cell r="F20">
            <v>11636.5</v>
          </cell>
          <cell r="G20">
            <v>10163.4</v>
          </cell>
        </row>
        <row r="21">
          <cell r="A21">
            <v>16100000000</v>
          </cell>
          <cell r="B21" t="str">
            <v>обласний бюджет Полтавської області</v>
          </cell>
          <cell r="C21">
            <v>5666.1139999999996</v>
          </cell>
          <cell r="D21">
            <v>6422.4319999999998</v>
          </cell>
          <cell r="E21">
            <v>7489.7539999999999</v>
          </cell>
          <cell r="F21">
            <v>15258.1</v>
          </cell>
          <cell r="G21">
            <v>5827</v>
          </cell>
        </row>
        <row r="22">
          <cell r="A22">
            <v>17100000000</v>
          </cell>
          <cell r="B22" t="str">
            <v>обласний бюджет Рiвненської області</v>
          </cell>
          <cell r="C22">
            <v>1969.902</v>
          </cell>
          <cell r="D22">
            <v>3336.444</v>
          </cell>
          <cell r="E22">
            <v>5380.4470000000001</v>
          </cell>
          <cell r="F22">
            <v>5543.9</v>
          </cell>
          <cell r="G22">
            <v>2982.7</v>
          </cell>
        </row>
        <row r="23">
          <cell r="A23">
            <v>18100000000</v>
          </cell>
          <cell r="B23" t="str">
            <v>обласний бюджет Сумської області</v>
          </cell>
          <cell r="C23">
            <v>4169.5280000000002</v>
          </cell>
          <cell r="D23">
            <v>3622.9929999999999</v>
          </cell>
          <cell r="E23">
            <v>7895.424</v>
          </cell>
          <cell r="F23">
            <v>8377.1</v>
          </cell>
          <cell r="G23">
            <v>4032.7</v>
          </cell>
        </row>
        <row r="24">
          <cell r="A24">
            <v>19100000000</v>
          </cell>
          <cell r="B24" t="str">
            <v>обласний бюджет Тернопiльської області</v>
          </cell>
          <cell r="C24">
            <v>3701.9160000000002</v>
          </cell>
          <cell r="D24">
            <v>4896.8559999999998</v>
          </cell>
          <cell r="E24">
            <v>5147.2650000000003</v>
          </cell>
          <cell r="F24">
            <v>6839.9</v>
          </cell>
          <cell r="G24">
            <v>1830.2</v>
          </cell>
        </row>
        <row r="25">
          <cell r="A25">
            <v>20100000000</v>
          </cell>
          <cell r="B25" t="str">
            <v>обласний бюджет Харкiвської області</v>
          </cell>
          <cell r="C25">
            <v>8386.9330000000009</v>
          </cell>
          <cell r="D25">
            <v>11698.075000000001</v>
          </cell>
          <cell r="E25">
            <v>14592.047</v>
          </cell>
          <cell r="F25">
            <v>27208.2</v>
          </cell>
          <cell r="G25">
            <v>13691.3</v>
          </cell>
        </row>
        <row r="26">
          <cell r="A26">
            <v>21100000000</v>
          </cell>
          <cell r="B26" t="str">
            <v>обласний бюджет Херсонської області</v>
          </cell>
          <cell r="C26">
            <v>2200.9679999999998</v>
          </cell>
          <cell r="D26">
            <v>3252.5390000000002</v>
          </cell>
          <cell r="E26">
            <v>3255.58</v>
          </cell>
          <cell r="F26">
            <v>5299.7</v>
          </cell>
          <cell r="G26">
            <v>3272.2</v>
          </cell>
        </row>
        <row r="27">
          <cell r="A27">
            <v>22100000000</v>
          </cell>
          <cell r="B27" t="str">
            <v>обласний бюджет Хмельницької області</v>
          </cell>
          <cell r="C27">
            <v>4049.5320000000002</v>
          </cell>
          <cell r="D27">
            <v>6627.4</v>
          </cell>
          <cell r="E27">
            <v>4533.01</v>
          </cell>
          <cell r="F27">
            <v>8290.9</v>
          </cell>
          <cell r="G27">
            <v>5960.3</v>
          </cell>
        </row>
        <row r="28">
          <cell r="A28">
            <v>23100000000</v>
          </cell>
          <cell r="B28" t="str">
            <v>обласний бюджет Черкаської області</v>
          </cell>
          <cell r="C28">
            <v>5316.2910000000002</v>
          </cell>
          <cell r="D28">
            <v>6217.3370000000004</v>
          </cell>
          <cell r="E28">
            <v>6195.89</v>
          </cell>
          <cell r="F28">
            <v>10165</v>
          </cell>
          <cell r="G28">
            <v>4770.5</v>
          </cell>
        </row>
        <row r="29">
          <cell r="A29">
            <v>24100000000</v>
          </cell>
          <cell r="B29" t="str">
            <v>обласний бюджет Чернiвецької області</v>
          </cell>
          <cell r="C29">
            <v>1761.75</v>
          </cell>
          <cell r="D29">
            <v>2010.7829999999999</v>
          </cell>
          <cell r="E29">
            <v>1999.8030000000001</v>
          </cell>
          <cell r="F29">
            <v>3410.4</v>
          </cell>
          <cell r="G29">
            <v>2092.5</v>
          </cell>
        </row>
        <row r="30">
          <cell r="A30">
            <v>25100000000</v>
          </cell>
          <cell r="B30" t="str">
            <v>обласний бюджет Чернiгiвецької області</v>
          </cell>
          <cell r="C30">
            <v>4501.0339999999997</v>
          </cell>
          <cell r="D30">
            <v>5828.5460000000003</v>
          </cell>
          <cell r="E30">
            <v>5312.768</v>
          </cell>
          <cell r="F30">
            <v>8541</v>
          </cell>
          <cell r="G30">
            <v>4831.6000000000004</v>
          </cell>
        </row>
        <row r="31">
          <cell r="A31">
            <v>26000000000</v>
          </cell>
          <cell r="B31" t="str">
            <v>м.Київ</v>
          </cell>
          <cell r="C31">
            <v>4478.4290000000001</v>
          </cell>
          <cell r="D31">
            <v>7686.2479999999996</v>
          </cell>
          <cell r="E31">
            <v>8581.6080000000002</v>
          </cell>
          <cell r="F31">
            <v>12592.5</v>
          </cell>
          <cell r="G31">
            <v>10211.1</v>
          </cell>
        </row>
        <row r="32">
          <cell r="A32">
            <v>27000000000</v>
          </cell>
          <cell r="B32" t="str">
            <v>м.Севастополь</v>
          </cell>
          <cell r="C32">
            <v>656.43700000000001</v>
          </cell>
          <cell r="D32">
            <v>1870.8869999999999</v>
          </cell>
          <cell r="E32">
            <v>1073.652</v>
          </cell>
          <cell r="F32">
            <v>1527.6130000000001</v>
          </cell>
          <cell r="G32">
            <v>1254.8</v>
          </cell>
        </row>
        <row r="33">
          <cell r="B33" t="str">
            <v xml:space="preserve">Всього </v>
          </cell>
          <cell r="C33">
            <v>126052.70000000001</v>
          </cell>
          <cell r="D33">
            <v>196276.74499999997</v>
          </cell>
          <cell r="E33">
            <v>196100.90000000005</v>
          </cell>
          <cell r="F33">
            <v>281270.80000000005</v>
          </cell>
          <cell r="G33">
            <v>158658.49999999997</v>
          </cell>
        </row>
        <row r="38">
          <cell r="C38">
            <v>126052.7</v>
          </cell>
          <cell r="D38">
            <v>196276.74499999997</v>
          </cell>
          <cell r="E38">
            <v>196100.9</v>
          </cell>
          <cell r="F38">
            <v>281270.8</v>
          </cell>
          <cell r="G38">
            <v>158658.5</v>
          </cell>
        </row>
        <row r="41"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</sheetNames>
    <sheetDataSet>
      <sheetData sheetId="0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БАЗА  "/>
      <sheetName val="ВАТ"/>
      <sheetName val="ВАТ_фил"/>
      <sheetName val="383,40ч"/>
      <sheetName val="383,40т"/>
      <sheetName val="686,00"/>
      <sheetName val="област"/>
      <sheetName val="Сторно"/>
      <sheetName val="Пряма_труба"/>
      <sheetName val="БАЗА   (2)"/>
      <sheetName val="БАЗА   (3)"/>
      <sheetName val="БАЗА   (5)"/>
      <sheetName val="БАЗА   (4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993"/>
    </sheetNames>
    <sheetDataSet>
      <sheetData sheetId="0" refreshError="1">
        <row r="1">
          <cell r="D1" t="str">
            <v>Баланс грошових доходiв i витрат населення Украјни у</v>
          </cell>
          <cell r="K1" t="str">
            <v>GOD</v>
          </cell>
        </row>
        <row r="2">
          <cell r="K2">
            <v>1993</v>
          </cell>
          <cell r="L2" t="str">
            <v>роцi</v>
          </cell>
        </row>
        <row r="3">
          <cell r="N3" t="str">
            <v>(млрд.крб)</v>
          </cell>
        </row>
        <row r="5">
          <cell r="A5" t="str">
            <v>А. ГРОШОВI ДОХОДИ</v>
          </cell>
        </row>
        <row r="6">
          <cell r="A6" t="str">
            <v>1.Заробiтна плата</v>
          </cell>
        </row>
        <row r="7">
          <cell r="A7" t="str">
            <v>2.Оплата працi робiтникiв</v>
          </cell>
        </row>
        <row r="8">
          <cell r="A8" t="str">
            <v xml:space="preserve">  кооперативiв</v>
          </cell>
        </row>
        <row r="9">
          <cell r="A9" t="str">
            <v>3.Доходи робiтникiв та служ-</v>
          </cell>
        </row>
        <row r="10">
          <cell r="A10" t="str">
            <v xml:space="preserve">  бовцiв вiд пiдприїмств та</v>
          </cell>
        </row>
        <row r="11">
          <cell r="A11" t="str">
            <v xml:space="preserve">  органiзацiй крiм зар.плати</v>
          </cell>
        </row>
        <row r="12">
          <cell r="A12" t="str">
            <v xml:space="preserve">4.Грошовi доходи вiд   </v>
          </cell>
        </row>
        <row r="13">
          <cell r="A13" t="str">
            <v xml:space="preserve">  колгоспiв            </v>
          </cell>
        </row>
        <row r="14">
          <cell r="A14" t="str">
            <v>5.Надходження вiд продажу</v>
          </cell>
        </row>
        <row r="15">
          <cell r="A15" t="str">
            <v xml:space="preserve">  продуктiв сiльсьгого госп.</v>
          </cell>
        </row>
        <row r="16">
          <cell r="A16" t="str">
            <v>Всього трудових доходiв</v>
          </cell>
        </row>
        <row r="17">
          <cell r="A17" t="str">
            <v>(рядки 1+2+3+4+5)</v>
          </cell>
        </row>
        <row r="18">
          <cell r="A18" t="str">
            <v>6.Пенсiј, допомоги,стипендiј</v>
          </cell>
        </row>
        <row r="19">
          <cell r="A19" t="str">
            <v xml:space="preserve">  та iншi надходження</v>
          </cell>
        </row>
        <row r="20">
          <cell r="A20" t="str">
            <v xml:space="preserve">     в тому числi:</v>
          </cell>
        </row>
        <row r="21">
          <cell r="A21" t="str">
            <v xml:space="preserve"> пенсiј, допомоги, стипендiј</v>
          </cell>
        </row>
        <row r="22">
          <cell r="A22" t="str">
            <v>Баланс</v>
          </cell>
        </row>
        <row r="23">
          <cell r="A23" t="str">
            <v>Б.ВИТРАТИ ТА ЗАОЩАДЖЕННЯ</v>
          </cell>
        </row>
        <row r="24">
          <cell r="A24" t="str">
            <v>1.Покупка товарiв та оплата</v>
          </cell>
        </row>
        <row r="25">
          <cell r="A25" t="str">
            <v xml:space="preserve">  послуг</v>
          </cell>
        </row>
        <row r="26">
          <cell r="A26" t="str">
            <v xml:space="preserve">    в тому числi:</v>
          </cell>
        </row>
        <row r="27">
          <cell r="A27" t="str">
            <v xml:space="preserve"> покупка товарiв       </v>
          </cell>
        </row>
        <row r="28">
          <cell r="A28" t="str">
            <v xml:space="preserve"> оплата послуг         </v>
          </cell>
        </row>
        <row r="29">
          <cell r="A29" t="str">
            <v>2.Обов'язковi платежi та</v>
          </cell>
        </row>
        <row r="30">
          <cell r="A30" t="str">
            <v xml:space="preserve">  добровiльнi внески</v>
          </cell>
        </row>
        <row r="31">
          <cell r="A31" t="str">
            <v xml:space="preserve">       iз них:</v>
          </cell>
        </row>
        <row r="32">
          <cell r="A32" t="str">
            <v xml:space="preserve"> прибутковий податок з </v>
          </cell>
        </row>
        <row r="33">
          <cell r="A33" t="str">
            <v xml:space="preserve"> населення             </v>
          </cell>
        </row>
        <row r="34">
          <cell r="A34" t="str">
            <v>3.Прирiст вкладiв,придбання</v>
          </cell>
        </row>
        <row r="35">
          <cell r="A35" t="str">
            <v xml:space="preserve">  облiгацiй Державној внутр.</v>
          </cell>
        </row>
        <row r="36">
          <cell r="A36" t="str">
            <v xml:space="preserve">  позики,iнш.цiнних паперiв  </v>
          </cell>
        </row>
        <row r="37">
          <cell r="A37" t="str">
            <v>Всього</v>
          </cell>
        </row>
        <row r="38">
          <cell r="A38" t="str">
            <v xml:space="preserve">В. Перевищення доходiв над </v>
          </cell>
        </row>
        <row r="39">
          <cell r="A39" t="str">
            <v xml:space="preserve">   витратами</v>
          </cell>
        </row>
        <row r="40">
          <cell r="A40" t="str">
            <v>Баланс</v>
          </cell>
        </row>
        <row r="41">
          <cell r="A41" t="str">
            <v>_x000C_</v>
          </cell>
        </row>
        <row r="46">
          <cell r="A46" t="str">
            <v>А. ГРОШОВI ДОХОДИ</v>
          </cell>
        </row>
        <row r="47">
          <cell r="A47" t="str">
            <v>1.Заробiтна плата</v>
          </cell>
        </row>
        <row r="48">
          <cell r="A48" t="str">
            <v>2.Оплата працi робiтникiв</v>
          </cell>
        </row>
        <row r="49">
          <cell r="A49" t="str">
            <v xml:space="preserve">  кооперативiв</v>
          </cell>
        </row>
        <row r="50">
          <cell r="A50" t="str">
            <v>3.Доходи робiтникiв та служ-</v>
          </cell>
        </row>
        <row r="51">
          <cell r="A51" t="str">
            <v xml:space="preserve">  бовцiв вiд пiдприїмств та</v>
          </cell>
        </row>
        <row r="52">
          <cell r="A52" t="str">
            <v xml:space="preserve">  органiзацiй крiм зар.плати</v>
          </cell>
        </row>
        <row r="53">
          <cell r="A53" t="str">
            <v xml:space="preserve">4.Грошовi доходи вiд   </v>
          </cell>
        </row>
        <row r="54">
          <cell r="A54" t="str">
            <v xml:space="preserve">  колгоспiв            </v>
          </cell>
        </row>
        <row r="55">
          <cell r="A55" t="str">
            <v>5.Надходження вiд продажу</v>
          </cell>
        </row>
        <row r="56">
          <cell r="A56" t="str">
            <v xml:space="preserve">  продуктiв сiльсьгого госп.</v>
          </cell>
        </row>
        <row r="57">
          <cell r="A57" t="str">
            <v>Всього трудових доходiв</v>
          </cell>
        </row>
        <row r="58">
          <cell r="A58" t="str">
            <v>(рядки 1+2+3+4+5)</v>
          </cell>
        </row>
        <row r="59">
          <cell r="A59" t="str">
            <v>6.Пенсiј, допомоги,стипендiј</v>
          </cell>
        </row>
        <row r="60">
          <cell r="A60" t="str">
            <v xml:space="preserve">  та iншi надходження</v>
          </cell>
        </row>
        <row r="61">
          <cell r="A61" t="str">
            <v xml:space="preserve">     в тому числi:</v>
          </cell>
        </row>
        <row r="62">
          <cell r="A62" t="str">
            <v xml:space="preserve"> пенсiј, допомоги, стипендiј</v>
          </cell>
        </row>
        <row r="63">
          <cell r="A63" t="str">
            <v>Баланс</v>
          </cell>
        </row>
        <row r="64">
          <cell r="A64" t="str">
            <v>Б.ВИТРАТИ ТА ЗАОЩАДЖЕННЯ</v>
          </cell>
        </row>
        <row r="65">
          <cell r="A65" t="str">
            <v>1.Покупка товарiв та оплата</v>
          </cell>
        </row>
        <row r="66">
          <cell r="A66" t="str">
            <v xml:space="preserve">  послуг</v>
          </cell>
        </row>
        <row r="67">
          <cell r="A67" t="str">
            <v xml:space="preserve">    в тому числi:</v>
          </cell>
        </row>
        <row r="68">
          <cell r="A68" t="str">
            <v xml:space="preserve"> покупка товарiв       </v>
          </cell>
        </row>
        <row r="69">
          <cell r="A69" t="str">
            <v xml:space="preserve"> оплата послуг         </v>
          </cell>
        </row>
        <row r="70">
          <cell r="A70" t="str">
            <v>2.Обов'язковi платежi та</v>
          </cell>
        </row>
        <row r="71">
          <cell r="A71" t="str">
            <v xml:space="preserve">  добровiльнi внески</v>
          </cell>
        </row>
        <row r="72">
          <cell r="A72" t="str">
            <v xml:space="preserve">       iз них:</v>
          </cell>
        </row>
        <row r="73">
          <cell r="A73" t="str">
            <v xml:space="preserve"> прибутковий податок з </v>
          </cell>
        </row>
        <row r="74">
          <cell r="A74" t="str">
            <v xml:space="preserve"> населення             </v>
          </cell>
        </row>
        <row r="75">
          <cell r="A75" t="str">
            <v>3.Прирiст вкладiв,придбання</v>
          </cell>
        </row>
        <row r="76">
          <cell r="A76" t="str">
            <v xml:space="preserve">  облiгацiй Державној внутр.</v>
          </cell>
        </row>
        <row r="77">
          <cell r="A77" t="str">
            <v xml:space="preserve">  позики,iнш.цiнних паперiв  </v>
          </cell>
        </row>
        <row r="78">
          <cell r="A78" t="str">
            <v>Всього</v>
          </cell>
        </row>
        <row r="79">
          <cell r="A79" t="str">
            <v xml:space="preserve">В. Перевищення доходiв над </v>
          </cell>
        </row>
        <row r="80">
          <cell r="A80" t="str">
            <v xml:space="preserve">   витратами</v>
          </cell>
        </row>
        <row r="81">
          <cell r="A81" t="str">
            <v>Баланс</v>
          </cell>
        </row>
        <row r="82">
          <cell r="A82" t="str">
            <v xml:space="preserve">        Довiдково: чисельнiсть населення в</v>
          </cell>
        </row>
        <row r="83">
          <cell r="A83" t="str">
            <v>_x000C_</v>
          </cell>
        </row>
        <row r="88">
          <cell r="A88" t="str">
            <v>А. ГРОШОВI ДОХОДИ</v>
          </cell>
        </row>
        <row r="89">
          <cell r="A89" t="str">
            <v>1.Заробiтна плата</v>
          </cell>
        </row>
        <row r="90">
          <cell r="A90" t="str">
            <v>2.Оплата працi робiтникiв</v>
          </cell>
        </row>
        <row r="91">
          <cell r="A91" t="str">
            <v xml:space="preserve">  кооперативiв</v>
          </cell>
        </row>
        <row r="92">
          <cell r="A92" t="str">
            <v>3.Доходи робiтникiв та служ-</v>
          </cell>
        </row>
        <row r="93">
          <cell r="A93" t="str">
            <v xml:space="preserve">  бовцiв вiд пiдприїмств та</v>
          </cell>
        </row>
        <row r="94">
          <cell r="A94" t="str">
            <v xml:space="preserve">  органiзацiй крiм зар.плати</v>
          </cell>
        </row>
        <row r="95">
          <cell r="A95" t="str">
            <v xml:space="preserve">4.Грошовi доходи вiд   </v>
          </cell>
        </row>
        <row r="96">
          <cell r="A96" t="str">
            <v xml:space="preserve">  колгоспiв            </v>
          </cell>
        </row>
        <row r="97">
          <cell r="A97" t="str">
            <v>5.Надходження вiд продажу</v>
          </cell>
        </row>
        <row r="98">
          <cell r="A98" t="str">
            <v xml:space="preserve">  продуктiв сiльсьгого госп.</v>
          </cell>
        </row>
        <row r="99">
          <cell r="A99" t="str">
            <v>Всього трудових доходiв</v>
          </cell>
        </row>
        <row r="100">
          <cell r="A100" t="str">
            <v>(рядки 1+2+3+4+5)</v>
          </cell>
        </row>
        <row r="101">
          <cell r="A101" t="str">
            <v>6.Пенсiј, допомоги,стипендiј</v>
          </cell>
        </row>
        <row r="102">
          <cell r="A102" t="str">
            <v xml:space="preserve">  та iншi надходження</v>
          </cell>
        </row>
        <row r="103">
          <cell r="A103" t="str">
            <v xml:space="preserve">     в тому числi:</v>
          </cell>
        </row>
        <row r="104">
          <cell r="A104" t="str">
            <v xml:space="preserve"> пенсiј, допомоги, стипендiј</v>
          </cell>
        </row>
        <row r="105">
          <cell r="A105" t="str">
            <v>Баланс</v>
          </cell>
        </row>
        <row r="106">
          <cell r="A106" t="str">
            <v>Б.ВИТРАТИ ТА ЗАОЩАДЖЕННЯ</v>
          </cell>
        </row>
        <row r="107">
          <cell r="A107" t="str">
            <v>1.Покупка товарiв та оплата</v>
          </cell>
        </row>
        <row r="108">
          <cell r="A108" t="str">
            <v xml:space="preserve">  послуг</v>
          </cell>
        </row>
        <row r="109">
          <cell r="A109" t="str">
            <v xml:space="preserve">    в тому числi:</v>
          </cell>
        </row>
        <row r="110">
          <cell r="A110" t="str">
            <v xml:space="preserve"> покупка товарiв       </v>
          </cell>
        </row>
        <row r="111">
          <cell r="A111" t="str">
            <v xml:space="preserve"> оплата послуг         </v>
          </cell>
        </row>
        <row r="112">
          <cell r="A112" t="str">
            <v>2.Обов'язковi платежi та</v>
          </cell>
        </row>
        <row r="113">
          <cell r="A113" t="str">
            <v xml:space="preserve">  добровiльнi внески</v>
          </cell>
        </row>
        <row r="114">
          <cell r="A114" t="str">
            <v xml:space="preserve">       iз них:</v>
          </cell>
        </row>
        <row r="115">
          <cell r="A115" t="str">
            <v xml:space="preserve"> прибутковий податок з </v>
          </cell>
        </row>
        <row r="116">
          <cell r="A116" t="str">
            <v xml:space="preserve"> населення             </v>
          </cell>
        </row>
        <row r="117">
          <cell r="A117" t="str">
            <v>3.Прирiст вкладiв,придбання</v>
          </cell>
        </row>
        <row r="118">
          <cell r="A118" t="str">
            <v xml:space="preserve">  облiгацiй Державној внутр.</v>
          </cell>
        </row>
        <row r="119">
          <cell r="A119" t="str">
            <v xml:space="preserve">  позики,iнш.цiнних паперiв  </v>
          </cell>
        </row>
        <row r="120">
          <cell r="A120" t="str">
            <v>Всього</v>
          </cell>
        </row>
        <row r="121">
          <cell r="A121" t="str">
            <v xml:space="preserve">В. Перевищення доходiв над </v>
          </cell>
        </row>
        <row r="122">
          <cell r="A122" t="str">
            <v xml:space="preserve">   витратами</v>
          </cell>
        </row>
        <row r="123">
          <cell r="A123" t="str">
            <v>Баланс</v>
          </cell>
        </row>
        <row r="124">
          <cell r="A124" t="str">
            <v>_x000C_</v>
          </cell>
        </row>
        <row r="130">
          <cell r="A130" t="str">
            <v>А. ГРОШОВI ДОХОДИ</v>
          </cell>
        </row>
        <row r="131">
          <cell r="A131" t="str">
            <v>1.Заробiтна плата</v>
          </cell>
        </row>
        <row r="132">
          <cell r="A132" t="str">
            <v>2.Оплата працi робiтникiв</v>
          </cell>
        </row>
        <row r="133">
          <cell r="A133" t="str">
            <v xml:space="preserve">  кооперативiв</v>
          </cell>
        </row>
        <row r="134">
          <cell r="A134" t="str">
            <v>3.Доходи робiтникiв та служ-</v>
          </cell>
        </row>
        <row r="135">
          <cell r="A135" t="str">
            <v xml:space="preserve">  бовцiв вiд пiдприїмств та</v>
          </cell>
        </row>
        <row r="136">
          <cell r="A136" t="str">
            <v xml:space="preserve">  органiзацiй крiм зар.плати</v>
          </cell>
        </row>
        <row r="137">
          <cell r="A137" t="str">
            <v xml:space="preserve">4.Грошовi доходи вiд   </v>
          </cell>
        </row>
        <row r="138">
          <cell r="A138" t="str">
            <v xml:space="preserve">  колгоспiв            </v>
          </cell>
        </row>
        <row r="139">
          <cell r="A139" t="str">
            <v>5.Надходження вiд продажу</v>
          </cell>
        </row>
        <row r="140">
          <cell r="A140" t="str">
            <v xml:space="preserve">  продуктiв сiльсьгого госп.</v>
          </cell>
        </row>
        <row r="141">
          <cell r="A141" t="str">
            <v>Всього трудових доходiв</v>
          </cell>
        </row>
        <row r="142">
          <cell r="A142" t="str">
            <v>(рядки 1+2+3+4+5)</v>
          </cell>
        </row>
        <row r="143">
          <cell r="A143" t="str">
            <v>6.Пенсiј, допомоги,стипендiј</v>
          </cell>
        </row>
        <row r="144">
          <cell r="A144" t="str">
            <v xml:space="preserve">  та iншi надходження</v>
          </cell>
        </row>
        <row r="145">
          <cell r="A145" t="str">
            <v xml:space="preserve">     в тому числi:</v>
          </cell>
        </row>
        <row r="146">
          <cell r="A146" t="str">
            <v xml:space="preserve"> пенсiј, допомоги, стипендiј</v>
          </cell>
        </row>
        <row r="147">
          <cell r="A147" t="str">
            <v>Баланс</v>
          </cell>
        </row>
        <row r="148">
          <cell r="A148" t="str">
            <v>Б.ВИТРАТИ ТА ЗАОЩАДЖЕННЯ</v>
          </cell>
        </row>
        <row r="149">
          <cell r="A149" t="str">
            <v>1.Покупка товарiв та оплата</v>
          </cell>
        </row>
        <row r="150">
          <cell r="A150" t="str">
            <v xml:space="preserve">  послуг</v>
          </cell>
        </row>
        <row r="151">
          <cell r="A151" t="str">
            <v xml:space="preserve">    в тому числi:</v>
          </cell>
        </row>
        <row r="152">
          <cell r="A152" t="str">
            <v xml:space="preserve"> покупка товарiв       </v>
          </cell>
        </row>
        <row r="153">
          <cell r="A153" t="str">
            <v xml:space="preserve"> оплата послуг         </v>
          </cell>
        </row>
        <row r="154">
          <cell r="A154" t="str">
            <v>2.Обов'язковi платежi та</v>
          </cell>
        </row>
        <row r="155">
          <cell r="A155" t="str">
            <v xml:space="preserve">  добровiльнi внески</v>
          </cell>
        </row>
        <row r="156">
          <cell r="A156" t="str">
            <v xml:space="preserve">       iз них:</v>
          </cell>
        </row>
        <row r="157">
          <cell r="A157" t="str">
            <v xml:space="preserve"> прибутковий податок з </v>
          </cell>
        </row>
        <row r="158">
          <cell r="A158" t="str">
            <v xml:space="preserve"> населення             </v>
          </cell>
        </row>
        <row r="159">
          <cell r="A159" t="str">
            <v>3.Прирiст вкладiв,придбання</v>
          </cell>
        </row>
        <row r="160">
          <cell r="A160" t="str">
            <v xml:space="preserve">  облiгацiй Державној внутр.</v>
          </cell>
        </row>
        <row r="161">
          <cell r="A161" t="str">
            <v xml:space="preserve">  позики,iнш.цiнних паперiв  </v>
          </cell>
        </row>
        <row r="162">
          <cell r="A162" t="str">
            <v>Всього</v>
          </cell>
        </row>
        <row r="163">
          <cell r="A163" t="str">
            <v xml:space="preserve">В. Перевищення доходiв над </v>
          </cell>
        </row>
        <row r="164">
          <cell r="A164" t="str">
            <v xml:space="preserve">   витратами</v>
          </cell>
        </row>
        <row r="165">
          <cell r="A165" t="str">
            <v>Баланс</v>
          </cell>
        </row>
        <row r="166">
          <cell r="A166" t="str">
            <v>_x000C_</v>
          </cell>
        </row>
      </sheetData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лан"/>
      <sheetName val="1  поясн"/>
      <sheetName val="Вир_пок (2)"/>
      <sheetName val="Вир_пок"/>
      <sheetName val="3  Ф2"/>
      <sheetName val="4  04_05"/>
      <sheetName val="4а доходи"/>
      <sheetName val="4б Собівартість (транспортув)"/>
      <sheetName val="4б Собівартість (постач)"/>
      <sheetName val="4б Собівартість (скрапл. газ)"/>
      <sheetName val="5  Сб_Адм_Зб"/>
      <sheetName val="6  Інші доходи"/>
      <sheetName val="7  Інші витрати"/>
      <sheetName val="8  Кошт_вд_04"/>
      <sheetName val="9  Кошт_вд_05"/>
      <sheetName val="10  Кошт_вд_06"/>
      <sheetName val="10  Кошт_вд_06 _1_"/>
      <sheetName val="10  Кошт_вд_06 _2_"/>
      <sheetName val="10  Кошт_вд_06 _3_"/>
      <sheetName val="10  Кошт_вд_06 _4_"/>
      <sheetName val="11  Ф1"/>
      <sheetName val="12_Рух_кошт_непр"/>
      <sheetName val="13  95 р"/>
      <sheetName val="14 Коефіцієнтний аналіз"/>
      <sheetName val="15 Рух коштів"/>
      <sheetName val="16 Кап_вкл"/>
      <sheetName val="17 Фін_інв"/>
      <sheetName val="18 Подат"/>
      <sheetName val="19 МТР"/>
      <sheetName val="20 Внутр оборот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</sheetNames>
    <sheetDataSet>
      <sheetData sheetId="0" refreshError="1"/>
      <sheetData sheetId="1" refreshError="1">
        <row r="2">
          <cell r="F2" t="str">
            <v>Компания "Мама"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</sheetNames>
    <sheetDataSet>
      <sheetData sheetId="0" refreshError="1"/>
      <sheetData sheetId="1" refreshError="1">
        <row r="6">
          <cell r="E6" t="str">
            <v>31 декабря 2005 года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"/>
    </sheetNames>
    <sheetDataSet>
      <sheetData sheetId="0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11)423+424"/>
      <sheetName val="Chart_of_accs"/>
    </sheetNames>
    <sheetDataSet>
      <sheetData sheetId="0" refreshError="1"/>
      <sheetData sheetId="1" refreshError="1">
        <row r="2">
          <cell r="G2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реестр заявок"/>
      <sheetName val="ЗКЛ"/>
      <sheetName val="реестр_заявок"/>
    </sheetNames>
    <sheetDataSet>
      <sheetData sheetId="0" refreshError="1"/>
      <sheetData sheetId="1" refreshError="1">
        <row r="2">
          <cell r="G2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БАЗА  "/>
      <sheetName val="ВАТ"/>
      <sheetName val="ВАТ_фил"/>
      <sheetName val="210"/>
      <sheetName val="241,5"/>
      <sheetName val="област"/>
      <sheetName val="Сторно"/>
      <sheetName val="Пряма_труба"/>
      <sheetName val="БАЗА   (2)"/>
      <sheetName val="БАЗА   (3)"/>
      <sheetName val="БАЗА   (4)"/>
      <sheetName val="БАЗА   (5)"/>
      <sheetName val="БАЗА   (6)"/>
      <sheetName val="БАЗА   (7)"/>
      <sheetName val="БАЗА   (8)"/>
      <sheetName val="БАЗА   (9)"/>
      <sheetName val="БАЗА   (10)"/>
      <sheetName val="БАЗА   (12)"/>
      <sheetName val="БАЗА   (11)"/>
      <sheetName val="БАЗА   (13)"/>
      <sheetName val="БАЗА   (14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фіс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</sheetPr>
  <dimension ref="A1:L282"/>
  <sheetViews>
    <sheetView view="pageLayout" topLeftCell="G121" zoomScaleNormal="69" zoomScaleSheetLayoutView="69" workbookViewId="0">
      <selection activeCell="G12" sqref="G12:J12"/>
    </sheetView>
  </sheetViews>
  <sheetFormatPr defaultColWidth="9.140625" defaultRowHeight="18.75"/>
  <cols>
    <col min="1" max="1" width="73.28515625" style="3" customWidth="1"/>
    <col min="2" max="2" width="15.28515625" style="28" customWidth="1"/>
    <col min="3" max="5" width="18" style="28" customWidth="1"/>
    <col min="6" max="9" width="16.7109375" style="3" customWidth="1"/>
    <col min="10" max="10" width="18.140625" style="3" customWidth="1"/>
    <col min="11" max="11" width="10" style="3" customWidth="1"/>
    <col min="12" max="12" width="9.5703125" style="3" customWidth="1"/>
    <col min="13" max="14" width="9.140625" style="3"/>
    <col min="15" max="15" width="10.5703125" style="3" customWidth="1"/>
    <col min="16" max="16384" width="9.140625" style="3"/>
  </cols>
  <sheetData>
    <row r="1" spans="1:10" ht="18.75" customHeight="1">
      <c r="A1" s="3" t="s">
        <v>125</v>
      </c>
      <c r="B1" s="24"/>
      <c r="D1" s="3"/>
      <c r="E1" s="3"/>
      <c r="G1" s="269" t="s">
        <v>20</v>
      </c>
      <c r="H1" s="269"/>
      <c r="I1" s="269"/>
      <c r="J1" s="269"/>
    </row>
    <row r="2" spans="1:10">
      <c r="B2" s="24"/>
      <c r="D2" s="3"/>
      <c r="E2" s="3"/>
      <c r="G2" s="269" t="s">
        <v>112</v>
      </c>
      <c r="H2" s="269"/>
      <c r="I2" s="269"/>
      <c r="J2" s="269"/>
    </row>
    <row r="3" spans="1:10" ht="18.75" customHeight="1">
      <c r="A3" s="281" t="s">
        <v>406</v>
      </c>
      <c r="B3" s="282"/>
      <c r="D3" s="24"/>
      <c r="E3" s="24"/>
      <c r="F3" s="24"/>
      <c r="G3" s="269" t="s">
        <v>191</v>
      </c>
      <c r="H3" s="269"/>
      <c r="I3" s="269"/>
      <c r="J3" s="269"/>
    </row>
    <row r="4" spans="1:10" ht="18.75" customHeight="1">
      <c r="A4" s="28" t="s">
        <v>21</v>
      </c>
      <c r="D4" s="24"/>
      <c r="E4" s="24"/>
      <c r="F4" s="24"/>
      <c r="G4" s="251" t="s">
        <v>192</v>
      </c>
      <c r="H4" s="251"/>
      <c r="I4" s="251"/>
      <c r="J4" s="251"/>
    </row>
    <row r="5" spans="1:10" ht="18.75" customHeight="1">
      <c r="A5" s="173" t="s">
        <v>407</v>
      </c>
      <c r="B5" s="48"/>
      <c r="D5" s="24"/>
      <c r="E5" s="24"/>
      <c r="F5" s="24"/>
      <c r="G5" s="269" t="s">
        <v>228</v>
      </c>
      <c r="H5" s="269"/>
      <c r="I5" s="84"/>
      <c r="J5" s="84"/>
    </row>
    <row r="6" spans="1:10" ht="18.75" customHeight="1">
      <c r="A6" s="28"/>
      <c r="D6" s="24"/>
      <c r="E6" s="24"/>
      <c r="F6" s="24"/>
      <c r="G6" s="84"/>
      <c r="H6" s="84"/>
      <c r="I6" s="84"/>
      <c r="J6" s="84"/>
    </row>
    <row r="7" spans="1:10" ht="18.75" customHeight="1">
      <c r="A7" s="175" t="s">
        <v>409</v>
      </c>
      <c r="D7" s="24"/>
      <c r="E7" s="24"/>
      <c r="F7" s="24"/>
      <c r="G7" s="84"/>
      <c r="H7" s="84"/>
      <c r="I7" s="84"/>
      <c r="J7" s="84"/>
    </row>
    <row r="8" spans="1:10" ht="18.75" customHeight="1">
      <c r="A8" s="252"/>
      <c r="B8" s="252"/>
      <c r="D8" s="24"/>
      <c r="E8" s="24"/>
      <c r="F8" s="24"/>
      <c r="G8" s="269"/>
      <c r="H8" s="269"/>
      <c r="I8" s="269"/>
      <c r="J8" s="269"/>
    </row>
    <row r="9" spans="1:10" ht="18.75" customHeight="1">
      <c r="F9" s="30"/>
      <c r="G9" s="270" t="s">
        <v>126</v>
      </c>
      <c r="H9" s="270"/>
      <c r="I9" s="270"/>
      <c r="J9" s="270"/>
    </row>
    <row r="10" spans="1:10">
      <c r="A10" s="28"/>
      <c r="C10" s="5"/>
      <c r="D10" s="30"/>
      <c r="E10" s="30"/>
      <c r="F10" s="30"/>
      <c r="G10" s="271" t="s">
        <v>405</v>
      </c>
      <c r="H10" s="272"/>
      <c r="I10" s="272"/>
      <c r="J10" s="272"/>
    </row>
    <row r="11" spans="1:10" ht="20.25" customHeight="1">
      <c r="A11" s="253"/>
      <c r="B11" s="253"/>
      <c r="D11" s="3"/>
      <c r="E11" s="3"/>
      <c r="F11" s="2"/>
      <c r="G11" s="272" t="s">
        <v>472</v>
      </c>
      <c r="H11" s="272"/>
      <c r="I11" s="272"/>
      <c r="J11" s="272"/>
    </row>
    <row r="12" spans="1:10" ht="19.5" customHeight="1">
      <c r="A12" s="28"/>
      <c r="F12" s="24"/>
      <c r="G12" s="272" t="s">
        <v>408</v>
      </c>
      <c r="H12" s="272"/>
      <c r="I12" s="272"/>
      <c r="J12" s="272"/>
    </row>
    <row r="13" spans="1:10" ht="19.5" customHeight="1">
      <c r="A13" s="253"/>
      <c r="B13" s="253"/>
      <c r="C13" s="5"/>
      <c r="D13" s="24"/>
      <c r="E13" s="24"/>
      <c r="F13" s="24"/>
      <c r="G13" s="251"/>
      <c r="H13" s="251"/>
      <c r="I13" s="251"/>
      <c r="J13" s="251"/>
    </row>
    <row r="14" spans="1:10" ht="16.5" customHeight="1">
      <c r="A14" s="252"/>
      <c r="B14" s="252"/>
      <c r="C14" s="5"/>
      <c r="D14" s="24"/>
      <c r="E14" s="24"/>
      <c r="F14" s="24"/>
      <c r="G14" s="84"/>
      <c r="H14" s="84"/>
      <c r="I14" s="84"/>
      <c r="J14" s="84"/>
    </row>
    <row r="15" spans="1:10" ht="16.5" customHeight="1">
      <c r="A15" s="28"/>
      <c r="C15" s="5"/>
      <c r="D15" s="24"/>
      <c r="E15" s="24"/>
      <c r="F15" s="24"/>
      <c r="G15" s="84"/>
      <c r="H15" s="84"/>
      <c r="I15" s="84"/>
      <c r="J15" s="84"/>
    </row>
    <row r="16" spans="1:10" ht="18.75" customHeight="1">
      <c r="A16" s="252"/>
      <c r="B16" s="252"/>
      <c r="D16" s="24"/>
      <c r="E16" s="24"/>
      <c r="F16" s="24"/>
      <c r="G16" s="252" t="s">
        <v>355</v>
      </c>
      <c r="H16" s="252"/>
      <c r="I16" s="252"/>
      <c r="J16" s="252"/>
    </row>
    <row r="17" spans="1:10" ht="21" customHeight="1">
      <c r="B17" s="3"/>
      <c r="C17" s="5"/>
      <c r="D17" s="57"/>
      <c r="E17" s="57"/>
      <c r="F17" s="57"/>
    </row>
    <row r="18" spans="1:10" ht="21" customHeight="1">
      <c r="B18" s="3"/>
      <c r="C18" s="5"/>
      <c r="D18" s="57"/>
      <c r="E18" s="57"/>
      <c r="F18" s="57"/>
      <c r="H18" s="61"/>
      <c r="I18" s="61"/>
      <c r="J18" s="61"/>
    </row>
    <row r="19" spans="1:10">
      <c r="B19" s="5"/>
      <c r="C19" s="5"/>
      <c r="D19" s="5"/>
      <c r="E19" s="5"/>
      <c r="F19" s="5"/>
      <c r="G19" s="28"/>
      <c r="H19" s="28"/>
      <c r="I19" s="28"/>
      <c r="J19" s="28"/>
    </row>
    <row r="20" spans="1:10" ht="20.100000000000001" customHeight="1">
      <c r="A20" s="82"/>
      <c r="B20" s="248"/>
      <c r="C20" s="248"/>
      <c r="D20" s="248"/>
      <c r="E20" s="248"/>
      <c r="F20" s="248"/>
      <c r="G20" s="50"/>
      <c r="H20" s="83"/>
      <c r="I20" s="44" t="s">
        <v>134</v>
      </c>
      <c r="J20" s="7" t="s">
        <v>194</v>
      </c>
    </row>
    <row r="21" spans="1:10" ht="20.100000000000001" customHeight="1">
      <c r="A21" s="65" t="s">
        <v>14</v>
      </c>
      <c r="B21" s="268" t="s">
        <v>431</v>
      </c>
      <c r="C21" s="265"/>
      <c r="D21" s="265"/>
      <c r="E21" s="265"/>
      <c r="F21" s="265"/>
      <c r="G21" s="265"/>
      <c r="H21" s="266"/>
      <c r="I21" s="17" t="s">
        <v>129</v>
      </c>
      <c r="J21" s="145">
        <v>13655234</v>
      </c>
    </row>
    <row r="22" spans="1:10" ht="20.100000000000001" customHeight="1">
      <c r="A22" s="65" t="s">
        <v>15</v>
      </c>
      <c r="B22" s="267" t="s">
        <v>396</v>
      </c>
      <c r="C22" s="267"/>
      <c r="D22" s="267"/>
      <c r="E22" s="267"/>
      <c r="F22" s="267"/>
      <c r="G22" s="50"/>
      <c r="H22" s="83"/>
      <c r="I22" s="17" t="s">
        <v>128</v>
      </c>
      <c r="J22" s="145">
        <v>150</v>
      </c>
    </row>
    <row r="23" spans="1:10" ht="20.100000000000001" customHeight="1">
      <c r="A23" s="65" t="s">
        <v>22</v>
      </c>
      <c r="B23" s="267" t="s">
        <v>404</v>
      </c>
      <c r="C23" s="267"/>
      <c r="D23" s="267"/>
      <c r="E23" s="267"/>
      <c r="F23" s="267"/>
      <c r="G23" s="50"/>
      <c r="H23" s="83"/>
      <c r="I23" s="17" t="s">
        <v>127</v>
      </c>
      <c r="J23" s="145">
        <v>2610600000</v>
      </c>
    </row>
    <row r="24" spans="1:10" ht="20.100000000000001" customHeight="1">
      <c r="A24" s="65" t="s">
        <v>73</v>
      </c>
      <c r="B24" s="248"/>
      <c r="C24" s="248"/>
      <c r="D24" s="248"/>
      <c r="E24" s="248"/>
      <c r="F24" s="248"/>
      <c r="G24" s="51"/>
      <c r="H24" s="85"/>
      <c r="I24" s="17" t="s">
        <v>9</v>
      </c>
      <c r="J24" s="145"/>
    </row>
    <row r="25" spans="1:10" ht="20.100000000000001" customHeight="1">
      <c r="A25" s="65" t="s">
        <v>17</v>
      </c>
      <c r="B25" s="248"/>
      <c r="C25" s="248"/>
      <c r="D25" s="248"/>
      <c r="E25" s="248"/>
      <c r="F25" s="248"/>
      <c r="G25" s="51"/>
      <c r="H25" s="85"/>
      <c r="I25" s="17" t="s">
        <v>8</v>
      </c>
      <c r="J25" s="145"/>
    </row>
    <row r="26" spans="1:10" ht="20.100000000000001" customHeight="1">
      <c r="A26" s="65" t="s">
        <v>16</v>
      </c>
      <c r="B26" s="267" t="s">
        <v>433</v>
      </c>
      <c r="C26" s="248"/>
      <c r="D26" s="248"/>
      <c r="E26" s="248"/>
      <c r="F26" s="248"/>
      <c r="G26" s="51"/>
      <c r="H26" s="93"/>
      <c r="I26" s="94" t="s">
        <v>10</v>
      </c>
      <c r="J26" s="216" t="s">
        <v>432</v>
      </c>
    </row>
    <row r="27" spans="1:10" ht="20.100000000000001" customHeight="1">
      <c r="A27" s="65" t="s">
        <v>356</v>
      </c>
      <c r="B27" s="248"/>
      <c r="C27" s="248"/>
      <c r="D27" s="248"/>
      <c r="E27" s="248"/>
      <c r="F27" s="248"/>
      <c r="G27" s="248" t="s">
        <v>160</v>
      </c>
      <c r="H27" s="249"/>
      <c r="I27" s="250"/>
      <c r="J27" s="170"/>
    </row>
    <row r="28" spans="1:10" ht="20.100000000000001" customHeight="1">
      <c r="A28" s="65" t="s">
        <v>23</v>
      </c>
      <c r="B28" s="267" t="s">
        <v>397</v>
      </c>
      <c r="C28" s="267"/>
      <c r="D28" s="267"/>
      <c r="E28" s="267"/>
      <c r="F28" s="267"/>
      <c r="G28" s="248" t="s">
        <v>161</v>
      </c>
      <c r="H28" s="249"/>
      <c r="I28" s="250"/>
      <c r="J28" s="170"/>
    </row>
    <row r="29" spans="1:10" ht="20.100000000000001" customHeight="1">
      <c r="A29" s="65" t="s">
        <v>111</v>
      </c>
      <c r="B29" s="248"/>
      <c r="C29" s="248"/>
      <c r="D29" s="248"/>
      <c r="E29" s="248"/>
      <c r="F29" s="248"/>
      <c r="G29" s="51"/>
      <c r="H29" s="51"/>
      <c r="I29" s="51"/>
      <c r="J29" s="171">
        <v>91</v>
      </c>
    </row>
    <row r="30" spans="1:10" ht="20.100000000000001" customHeight="1">
      <c r="A30" s="65" t="s">
        <v>11</v>
      </c>
      <c r="B30" s="267" t="s">
        <v>434</v>
      </c>
      <c r="C30" s="267"/>
      <c r="D30" s="267"/>
      <c r="E30" s="267"/>
      <c r="F30" s="267"/>
      <c r="G30" s="50"/>
      <c r="H30" s="50"/>
      <c r="I30" s="50"/>
      <c r="J30" s="172"/>
    </row>
    <row r="31" spans="1:10" ht="20.100000000000001" customHeight="1">
      <c r="A31" s="65" t="s">
        <v>12</v>
      </c>
      <c r="B31" s="267">
        <v>669231504</v>
      </c>
      <c r="C31" s="267"/>
      <c r="D31" s="267"/>
      <c r="E31" s="267"/>
      <c r="F31" s="267"/>
      <c r="G31" s="51"/>
      <c r="H31" s="51"/>
      <c r="I31" s="51"/>
      <c r="J31" s="171"/>
    </row>
    <row r="32" spans="1:10" ht="20.100000000000001" customHeight="1">
      <c r="A32" s="65" t="s">
        <v>13</v>
      </c>
      <c r="B32" s="267" t="s">
        <v>435</v>
      </c>
      <c r="C32" s="267"/>
      <c r="D32" s="267"/>
      <c r="E32" s="267"/>
      <c r="F32" s="267"/>
      <c r="G32" s="50"/>
      <c r="H32" s="50"/>
      <c r="I32" s="50"/>
      <c r="J32" s="83"/>
    </row>
    <row r="33" spans="1:12">
      <c r="A33" s="280" t="s">
        <v>471</v>
      </c>
      <c r="B33" s="280"/>
      <c r="C33" s="280"/>
      <c r="D33" s="280"/>
      <c r="E33" s="280"/>
      <c r="F33" s="280"/>
      <c r="G33" s="280"/>
      <c r="H33" s="280"/>
      <c r="I33" s="280"/>
      <c r="J33" s="280"/>
    </row>
    <row r="34" spans="1:12" ht="9" customHeight="1">
      <c r="A34" s="14"/>
      <c r="B34" s="14"/>
      <c r="C34" s="14"/>
      <c r="D34" s="14"/>
      <c r="E34" s="14"/>
      <c r="F34" s="14"/>
      <c r="G34" s="14"/>
      <c r="H34" s="14"/>
      <c r="I34" s="14"/>
      <c r="J34" s="14"/>
    </row>
    <row r="35" spans="1:12">
      <c r="A35" s="280" t="s">
        <v>168</v>
      </c>
      <c r="B35" s="280"/>
      <c r="C35" s="280"/>
      <c r="D35" s="280"/>
      <c r="E35" s="280"/>
      <c r="F35" s="280"/>
      <c r="G35" s="280"/>
      <c r="H35" s="280"/>
      <c r="I35" s="280"/>
      <c r="J35" s="280"/>
    </row>
    <row r="36" spans="1:12" ht="12" customHeight="1">
      <c r="B36" s="30"/>
      <c r="C36" s="5"/>
      <c r="D36" s="30"/>
      <c r="E36" s="30"/>
      <c r="F36" s="30"/>
      <c r="G36" s="30"/>
      <c r="H36" s="30"/>
      <c r="I36" s="30"/>
      <c r="J36" s="178" t="s">
        <v>423</v>
      </c>
    </row>
    <row r="37" spans="1:12" ht="31.5" customHeight="1">
      <c r="A37" s="277" t="s">
        <v>201</v>
      </c>
      <c r="B37" s="278" t="s">
        <v>18</v>
      </c>
      <c r="C37" s="275" t="s">
        <v>34</v>
      </c>
      <c r="D37" s="275" t="s">
        <v>38</v>
      </c>
      <c r="E37" s="273" t="s">
        <v>145</v>
      </c>
      <c r="F37" s="278" t="s">
        <v>132</v>
      </c>
      <c r="G37" s="264" t="s">
        <v>202</v>
      </c>
      <c r="H37" s="265"/>
      <c r="I37" s="265"/>
      <c r="J37" s="266"/>
    </row>
    <row r="38" spans="1:12" ht="54.75" customHeight="1">
      <c r="A38" s="277"/>
      <c r="B38" s="278"/>
      <c r="C38" s="276"/>
      <c r="D38" s="276"/>
      <c r="E38" s="274"/>
      <c r="F38" s="278"/>
      <c r="G38" s="8" t="s">
        <v>196</v>
      </c>
      <c r="H38" s="8" t="s">
        <v>197</v>
      </c>
      <c r="I38" s="8" t="s">
        <v>198</v>
      </c>
      <c r="J38" s="8" t="s">
        <v>242</v>
      </c>
    </row>
    <row r="39" spans="1:12" ht="20.100000000000001" customHeight="1">
      <c r="A39" s="7">
        <v>1</v>
      </c>
      <c r="B39" s="8">
        <v>2</v>
      </c>
      <c r="C39" s="8">
        <v>3</v>
      </c>
      <c r="D39" s="8">
        <v>4</v>
      </c>
      <c r="E39" s="8">
        <v>5</v>
      </c>
      <c r="F39" s="8">
        <v>6</v>
      </c>
      <c r="G39" s="8">
        <v>7</v>
      </c>
      <c r="H39" s="8">
        <v>8</v>
      </c>
      <c r="I39" s="8">
        <v>9</v>
      </c>
      <c r="J39" s="8">
        <v>10</v>
      </c>
    </row>
    <row r="40" spans="1:12" ht="24.95" customHeight="1">
      <c r="A40" s="279" t="s">
        <v>103</v>
      </c>
      <c r="B40" s="279"/>
      <c r="C40" s="279"/>
      <c r="D40" s="279"/>
      <c r="E40" s="279"/>
      <c r="F40" s="279"/>
      <c r="G40" s="279"/>
      <c r="H40" s="279"/>
      <c r="I40" s="279"/>
      <c r="J40" s="279"/>
    </row>
    <row r="41" spans="1:12" ht="20.100000000000001" customHeight="1">
      <c r="A41" s="97" t="s">
        <v>169</v>
      </c>
      <c r="B41" s="7">
        <v>1000</v>
      </c>
      <c r="C41" s="117">
        <f>'I. Фін результат'!C7</f>
        <v>33428</v>
      </c>
      <c r="D41" s="117">
        <f>'I. Фін результат'!D7</f>
        <v>44460</v>
      </c>
      <c r="E41" s="117">
        <f>'I. Фін результат'!E7</f>
        <v>44460</v>
      </c>
      <c r="F41" s="117">
        <f>'I. Фін результат'!F7</f>
        <v>52018</v>
      </c>
      <c r="G41" s="160">
        <f>F41*1.1</f>
        <v>57219.8</v>
      </c>
      <c r="H41" s="160">
        <f t="shared" ref="H41:J41" si="0">G41*1.1</f>
        <v>62941.780000000006</v>
      </c>
      <c r="I41" s="160">
        <f t="shared" si="0"/>
        <v>69235.958000000013</v>
      </c>
      <c r="J41" s="160">
        <f t="shared" si="0"/>
        <v>76159.553800000023</v>
      </c>
      <c r="L41" s="201"/>
    </row>
    <row r="42" spans="1:12" ht="20.100000000000001" customHeight="1">
      <c r="A42" s="97" t="s">
        <v>148</v>
      </c>
      <c r="B42" s="7">
        <v>1010</v>
      </c>
      <c r="C42" s="117">
        <f>'I. Фін результат'!C10</f>
        <v>-29503.000000000004</v>
      </c>
      <c r="D42" s="117">
        <f>'I. Фін результат'!D10</f>
        <v>-35488</v>
      </c>
      <c r="E42" s="117">
        <f>'I. Фін результат'!E10</f>
        <v>-35488</v>
      </c>
      <c r="F42" s="117">
        <f>'I. Фін результат'!F10</f>
        <v>-40668</v>
      </c>
      <c r="G42" s="160">
        <f t="shared" ref="G42:J42" si="1">F42*1.1</f>
        <v>-44734.8</v>
      </c>
      <c r="H42" s="160">
        <f t="shared" si="1"/>
        <v>-49208.280000000006</v>
      </c>
      <c r="I42" s="160">
        <f t="shared" si="1"/>
        <v>-54129.108000000015</v>
      </c>
      <c r="J42" s="160">
        <f t="shared" si="1"/>
        <v>-59542.01880000002</v>
      </c>
      <c r="L42" s="201"/>
    </row>
    <row r="43" spans="1:12" ht="20.100000000000001" customHeight="1">
      <c r="A43" s="98" t="s">
        <v>214</v>
      </c>
      <c r="B43" s="7">
        <v>1020</v>
      </c>
      <c r="C43" s="151">
        <f>SUM(C41:C42)</f>
        <v>3924.9999999999964</v>
      </c>
      <c r="D43" s="151">
        <f>SUM(D41:D42)</f>
        <v>8972</v>
      </c>
      <c r="E43" s="151">
        <f>SUM(E41:E42)</f>
        <v>8972</v>
      </c>
      <c r="F43" s="151">
        <f>SUM(F41:F42)</f>
        <v>11350</v>
      </c>
      <c r="G43" s="160">
        <f t="shared" ref="G43:J43" si="2">F43*1.1</f>
        <v>12485.000000000002</v>
      </c>
      <c r="H43" s="160">
        <f t="shared" si="2"/>
        <v>13733.500000000004</v>
      </c>
      <c r="I43" s="160">
        <f t="shared" si="2"/>
        <v>15106.850000000006</v>
      </c>
      <c r="J43" s="160">
        <f t="shared" si="2"/>
        <v>16617.535000000007</v>
      </c>
    </row>
    <row r="44" spans="1:12" ht="20.100000000000001" customHeight="1">
      <c r="A44" s="97" t="s">
        <v>136</v>
      </c>
      <c r="B44" s="7">
        <v>1030</v>
      </c>
      <c r="C44" s="117">
        <f>'I. Фін результат'!C36</f>
        <v>-3911.9999999999995</v>
      </c>
      <c r="D44" s="117">
        <f>'I. Фін результат'!D36</f>
        <v>-8472.2000000000007</v>
      </c>
      <c r="E44" s="117">
        <f>'I. Фін результат'!E36</f>
        <v>-8471.8000000000011</v>
      </c>
      <c r="F44" s="117">
        <f>'I. Фін результат'!F36</f>
        <v>-10547.660000000002</v>
      </c>
      <c r="G44" s="160">
        <f t="shared" ref="G44:J44" si="3">F44*1.1</f>
        <v>-11602.426000000003</v>
      </c>
      <c r="H44" s="160">
        <f t="shared" si="3"/>
        <v>-12762.668600000005</v>
      </c>
      <c r="I44" s="160">
        <f t="shared" si="3"/>
        <v>-14038.935460000006</v>
      </c>
      <c r="J44" s="160">
        <f t="shared" si="3"/>
        <v>-15442.829006000007</v>
      </c>
    </row>
    <row r="45" spans="1:12" ht="20.100000000000001" customHeight="1">
      <c r="A45" s="97" t="s">
        <v>135</v>
      </c>
      <c r="B45" s="7">
        <v>1060</v>
      </c>
      <c r="C45" s="117">
        <f>'I. Фін результат'!C63</f>
        <v>0</v>
      </c>
      <c r="D45" s="117">
        <f>'I. Фін результат'!D63</f>
        <v>0</v>
      </c>
      <c r="E45" s="117">
        <f>'I. Фін результат'!E63</f>
        <v>0</v>
      </c>
      <c r="F45" s="117">
        <f>'I. Фін результат'!F63</f>
        <v>0</v>
      </c>
      <c r="G45" s="160">
        <f t="shared" ref="G45:J45" si="4">F45*1.1</f>
        <v>0</v>
      </c>
      <c r="H45" s="160">
        <f t="shared" si="4"/>
        <v>0</v>
      </c>
      <c r="I45" s="160">
        <f t="shared" si="4"/>
        <v>0</v>
      </c>
      <c r="J45" s="160">
        <f t="shared" si="4"/>
        <v>0</v>
      </c>
    </row>
    <row r="46" spans="1:12" ht="20.100000000000001" customHeight="1">
      <c r="A46" s="97" t="s">
        <v>244</v>
      </c>
      <c r="B46" s="7">
        <v>1070</v>
      </c>
      <c r="C46" s="117">
        <f>'I. Фін результат'!C63</f>
        <v>0</v>
      </c>
      <c r="D46" s="117">
        <f>'I. Фін результат'!D63</f>
        <v>0</v>
      </c>
      <c r="E46" s="117">
        <f>'I. Фін результат'!E63</f>
        <v>0</v>
      </c>
      <c r="F46" s="117">
        <f>'I. Фін результат'!F63</f>
        <v>0</v>
      </c>
      <c r="G46" s="160">
        <f t="shared" ref="G46:J46" si="5">F46*1.1</f>
        <v>0</v>
      </c>
      <c r="H46" s="160">
        <f t="shared" si="5"/>
        <v>0</v>
      </c>
      <c r="I46" s="160">
        <f t="shared" si="5"/>
        <v>0</v>
      </c>
      <c r="J46" s="160">
        <f t="shared" si="5"/>
        <v>0</v>
      </c>
    </row>
    <row r="47" spans="1:12" ht="20.100000000000001" customHeight="1">
      <c r="A47" s="97" t="s">
        <v>32</v>
      </c>
      <c r="B47" s="7">
        <v>1080</v>
      </c>
      <c r="C47" s="117">
        <f>'I. Фін результат'!C76</f>
        <v>-14</v>
      </c>
      <c r="D47" s="117">
        <f>'I. Фін результат'!D76</f>
        <v>-500</v>
      </c>
      <c r="E47" s="117">
        <f>'I. Фін результат'!E76</f>
        <v>-500</v>
      </c>
      <c r="F47" s="117">
        <f>'I. Фін результат'!F76</f>
        <v>-800</v>
      </c>
      <c r="G47" s="160">
        <f t="shared" ref="G47:J47" si="6">F47*1.1</f>
        <v>-880.00000000000011</v>
      </c>
      <c r="H47" s="160">
        <f t="shared" si="6"/>
        <v>-968.00000000000023</v>
      </c>
      <c r="I47" s="160">
        <f t="shared" si="6"/>
        <v>-1064.8000000000004</v>
      </c>
      <c r="J47" s="160">
        <f t="shared" si="6"/>
        <v>-1171.2800000000007</v>
      </c>
    </row>
    <row r="48" spans="1:12" ht="20.100000000000001" customHeight="1">
      <c r="A48" s="47" t="s">
        <v>4</v>
      </c>
      <c r="B48" s="7">
        <v>1100</v>
      </c>
      <c r="C48" s="151">
        <f>SUM(C43:C47)</f>
        <v>-1.0000000000031832</v>
      </c>
      <c r="D48" s="151">
        <f>SUM(D43:D47)</f>
        <v>-0.2000000000007276</v>
      </c>
      <c r="E48" s="151">
        <f>SUM(E43:E47)</f>
        <v>0.19999999999890861</v>
      </c>
      <c r="F48" s="151">
        <f>SUM(F43:F47)</f>
        <v>2.3399999999983265</v>
      </c>
      <c r="G48" s="160">
        <f t="shared" ref="G48:J48" si="7">F48*1.1</f>
        <v>2.5739999999981595</v>
      </c>
      <c r="H48" s="160">
        <f t="shared" si="7"/>
        <v>2.8313999999979758</v>
      </c>
      <c r="I48" s="160">
        <f t="shared" si="7"/>
        <v>3.1145399999977736</v>
      </c>
      <c r="J48" s="160">
        <f t="shared" si="7"/>
        <v>3.4259939999975515</v>
      </c>
    </row>
    <row r="49" spans="1:12" ht="20.100000000000001" customHeight="1">
      <c r="A49" s="99" t="s">
        <v>137</v>
      </c>
      <c r="B49" s="7">
        <v>1310</v>
      </c>
      <c r="C49" s="146">
        <f>'I. Фін результат'!C104</f>
        <v>0</v>
      </c>
      <c r="D49" s="146">
        <f>F49</f>
        <v>0</v>
      </c>
      <c r="E49" s="146">
        <f>'I. Фін результат'!E104</f>
        <v>0</v>
      </c>
      <c r="F49" s="146">
        <f>'I. Фін результат'!F104</f>
        <v>0</v>
      </c>
      <c r="G49" s="160">
        <f t="shared" ref="G49:J49" si="8">F49*1.1</f>
        <v>0</v>
      </c>
      <c r="H49" s="160">
        <f t="shared" si="8"/>
        <v>0</v>
      </c>
      <c r="I49" s="160">
        <f t="shared" si="8"/>
        <v>0</v>
      </c>
      <c r="J49" s="160">
        <f t="shared" si="8"/>
        <v>0</v>
      </c>
      <c r="L49" s="201"/>
    </row>
    <row r="50" spans="1:12" ht="20.100000000000001" customHeight="1">
      <c r="A50" s="99" t="s">
        <v>185</v>
      </c>
      <c r="B50" s="7">
        <f>' V. Коефіцієнти'!B8</f>
        <v>5010</v>
      </c>
      <c r="C50" s="156">
        <f>(C49/C41)*100</f>
        <v>0</v>
      </c>
      <c r="D50" s="156">
        <f>(D49/D41)*100</f>
        <v>0</v>
      </c>
      <c r="E50" s="156"/>
      <c r="F50" s="156">
        <f>(F49/F41)*100</f>
        <v>0</v>
      </c>
      <c r="G50" s="160">
        <f t="shared" ref="G50:J50" si="9">F50*1.1</f>
        <v>0</v>
      </c>
      <c r="H50" s="160">
        <f t="shared" si="9"/>
        <v>0</v>
      </c>
      <c r="I50" s="160">
        <f t="shared" si="9"/>
        <v>0</v>
      </c>
      <c r="J50" s="160">
        <f t="shared" si="9"/>
        <v>0</v>
      </c>
      <c r="L50" s="201"/>
    </row>
    <row r="51" spans="1:12" ht="20.100000000000001" customHeight="1">
      <c r="A51" s="9" t="s">
        <v>245</v>
      </c>
      <c r="B51" s="10">
        <v>1110</v>
      </c>
      <c r="C51" s="117">
        <v>0</v>
      </c>
      <c r="D51" s="117">
        <v>0</v>
      </c>
      <c r="E51" s="117">
        <v>0</v>
      </c>
      <c r="F51" s="117">
        <v>0</v>
      </c>
      <c r="G51" s="160">
        <f t="shared" ref="G51:J51" si="10">F51*1.1</f>
        <v>0</v>
      </c>
      <c r="H51" s="160">
        <f t="shared" si="10"/>
        <v>0</v>
      </c>
      <c r="I51" s="160">
        <f t="shared" si="10"/>
        <v>0</v>
      </c>
      <c r="J51" s="160">
        <f t="shared" si="10"/>
        <v>0</v>
      </c>
    </row>
    <row r="52" spans="1:12" ht="20.100000000000001" customHeight="1">
      <c r="A52" s="9" t="s">
        <v>246</v>
      </c>
      <c r="B52" s="10">
        <v>1120</v>
      </c>
      <c r="C52" s="117">
        <f>'I. Фін результат'!C77</f>
        <v>0</v>
      </c>
      <c r="D52" s="117">
        <f>'I. Фін результат'!D77</f>
        <v>0</v>
      </c>
      <c r="E52" s="117">
        <f>'I. Фін результат'!E77</f>
        <v>0</v>
      </c>
      <c r="F52" s="117">
        <f>'I. Фін результат'!F77</f>
        <v>0</v>
      </c>
      <c r="G52" s="160">
        <f t="shared" ref="G52:J52" si="11">F52*1.1</f>
        <v>0</v>
      </c>
      <c r="H52" s="160">
        <f t="shared" si="11"/>
        <v>0</v>
      </c>
      <c r="I52" s="160">
        <f t="shared" si="11"/>
        <v>0</v>
      </c>
      <c r="J52" s="160">
        <f t="shared" si="11"/>
        <v>0</v>
      </c>
    </row>
    <row r="53" spans="1:12" ht="20.100000000000001" customHeight="1">
      <c r="A53" s="9" t="s">
        <v>247</v>
      </c>
      <c r="B53" s="10">
        <v>1130</v>
      </c>
      <c r="C53" s="117">
        <f>'I. Фін результат'!C86</f>
        <v>11</v>
      </c>
      <c r="D53" s="117">
        <f>'I. Фін результат'!D86</f>
        <v>0</v>
      </c>
      <c r="E53" s="117">
        <f>'I. Фін результат'!E86</f>
        <v>0</v>
      </c>
      <c r="F53" s="117">
        <f>'I. Фін результат'!F86</f>
        <v>0</v>
      </c>
      <c r="G53" s="160">
        <f t="shared" ref="G53:J53" si="12">F53*1.1</f>
        <v>0</v>
      </c>
      <c r="H53" s="160">
        <f t="shared" si="12"/>
        <v>0</v>
      </c>
      <c r="I53" s="160">
        <f t="shared" si="12"/>
        <v>0</v>
      </c>
      <c r="J53" s="160">
        <f t="shared" si="12"/>
        <v>0</v>
      </c>
    </row>
    <row r="54" spans="1:12" ht="20.100000000000001" customHeight="1">
      <c r="A54" s="9" t="s">
        <v>248</v>
      </c>
      <c r="B54" s="10">
        <v>1140</v>
      </c>
      <c r="C54" s="117">
        <f>'I. Фін результат'!C87</f>
        <v>-127</v>
      </c>
      <c r="D54" s="117" t="str">
        <f>'I. Фін результат'!D87</f>
        <v>(    )</v>
      </c>
      <c r="E54" s="117" t="str">
        <f>'I. Фін результат'!E87</f>
        <v>(    )</v>
      </c>
      <c r="F54" s="117">
        <f>'I. Фін результат'!F87</f>
        <v>0</v>
      </c>
      <c r="G54" s="160">
        <f t="shared" ref="G54:J54" si="13">F54*1.1</f>
        <v>0</v>
      </c>
      <c r="H54" s="160">
        <f t="shared" si="13"/>
        <v>0</v>
      </c>
      <c r="I54" s="160">
        <f t="shared" si="13"/>
        <v>0</v>
      </c>
      <c r="J54" s="160">
        <f t="shared" si="13"/>
        <v>0</v>
      </c>
    </row>
    <row r="55" spans="1:12" ht="20.100000000000001" customHeight="1">
      <c r="A55" s="9" t="s">
        <v>250</v>
      </c>
      <c r="B55" s="10">
        <v>1150</v>
      </c>
      <c r="C55" s="117">
        <f>'I. Фін результат'!C90</f>
        <v>42</v>
      </c>
      <c r="D55" s="117">
        <f>'I. Фін результат'!D90</f>
        <v>0</v>
      </c>
      <c r="E55" s="117">
        <f>'I. Фін результат'!E90</f>
        <v>0</v>
      </c>
      <c r="F55" s="117">
        <f>'I. Фін результат'!F90</f>
        <v>0</v>
      </c>
      <c r="G55" s="160">
        <f t="shared" ref="G55:J55" si="14">F55*1.1</f>
        <v>0</v>
      </c>
      <c r="H55" s="160">
        <f t="shared" si="14"/>
        <v>0</v>
      </c>
      <c r="I55" s="160">
        <f t="shared" si="14"/>
        <v>0</v>
      </c>
      <c r="J55" s="160">
        <f t="shared" si="14"/>
        <v>0</v>
      </c>
    </row>
    <row r="56" spans="1:12" ht="20.100000000000001" customHeight="1">
      <c r="A56" s="97" t="s">
        <v>251</v>
      </c>
      <c r="B56" s="7">
        <v>1160</v>
      </c>
      <c r="C56" s="117">
        <f>'I. Фін результат'!C93</f>
        <v>0</v>
      </c>
      <c r="D56" s="117">
        <f>'I. Фін результат'!D93</f>
        <v>0</v>
      </c>
      <c r="E56" s="117">
        <f>'I. Фін результат'!E93</f>
        <v>0</v>
      </c>
      <c r="F56" s="117">
        <f>'I. Фін результат'!F93</f>
        <v>0</v>
      </c>
      <c r="G56" s="160">
        <f t="shared" ref="G56:J56" si="15">F56*1.1</f>
        <v>0</v>
      </c>
      <c r="H56" s="160">
        <f t="shared" si="15"/>
        <v>0</v>
      </c>
      <c r="I56" s="160">
        <f t="shared" si="15"/>
        <v>0</v>
      </c>
      <c r="J56" s="160">
        <f t="shared" si="15"/>
        <v>0</v>
      </c>
    </row>
    <row r="57" spans="1:12" ht="20.100000000000001" customHeight="1">
      <c r="A57" s="99" t="s">
        <v>102</v>
      </c>
      <c r="B57" s="7">
        <v>1170</v>
      </c>
      <c r="C57" s="215">
        <f>SUM(C48, C51:C56)</f>
        <v>-75.000000000003183</v>
      </c>
      <c r="D57" s="151">
        <f>SUM(D48, D51:D56)</f>
        <v>-0.2000000000007276</v>
      </c>
      <c r="E57" s="151">
        <f>SUM(E48, E51:E56)</f>
        <v>0.19999999999890861</v>
      </c>
      <c r="F57" s="151">
        <f>SUM(F48, F51:F56)</f>
        <v>2.3399999999983265</v>
      </c>
      <c r="G57" s="160">
        <f t="shared" ref="G57:J57" si="16">F57*1.1</f>
        <v>2.5739999999981595</v>
      </c>
      <c r="H57" s="160">
        <f t="shared" si="16"/>
        <v>2.8313999999979758</v>
      </c>
      <c r="I57" s="160">
        <f t="shared" si="16"/>
        <v>3.1145399999977736</v>
      </c>
      <c r="J57" s="160">
        <f t="shared" si="16"/>
        <v>3.4259939999975515</v>
      </c>
    </row>
    <row r="58" spans="1:12" ht="20.100000000000001" customHeight="1">
      <c r="A58" s="9" t="s">
        <v>252</v>
      </c>
      <c r="B58" s="8">
        <v>1180</v>
      </c>
      <c r="C58" s="117" t="str">
        <f>'I. Фін результат'!C95</f>
        <v>(    )</v>
      </c>
      <c r="D58" s="117" t="str">
        <f>'I. Фін результат'!D95</f>
        <v>(    )</v>
      </c>
      <c r="E58" s="117" t="str">
        <f>'I. Фін результат'!E95</f>
        <v>(    )</v>
      </c>
      <c r="F58" s="117">
        <f>'I. Фін результат'!F95</f>
        <v>0</v>
      </c>
      <c r="G58" s="160">
        <f t="shared" ref="G58:J58" si="17">F58*1.1</f>
        <v>0</v>
      </c>
      <c r="H58" s="160">
        <f t="shared" si="17"/>
        <v>0</v>
      </c>
      <c r="I58" s="160">
        <f t="shared" si="17"/>
        <v>0</v>
      </c>
      <c r="J58" s="160">
        <f t="shared" si="17"/>
        <v>0</v>
      </c>
    </row>
    <row r="59" spans="1:12" ht="20.100000000000001" customHeight="1">
      <c r="A59" s="9" t="s">
        <v>253</v>
      </c>
      <c r="B59" s="8">
        <v>1181</v>
      </c>
      <c r="C59" s="117">
        <f>'I. Фін результат'!C96</f>
        <v>0</v>
      </c>
      <c r="D59" s="117">
        <f>'I. Фін результат'!D96</f>
        <v>0</v>
      </c>
      <c r="E59" s="117">
        <f>'I. Фін результат'!E96</f>
        <v>0</v>
      </c>
      <c r="F59" s="117">
        <f>'I. Фін результат'!F96</f>
        <v>0</v>
      </c>
      <c r="G59" s="160">
        <f t="shared" ref="G59:J59" si="18">F59*1.1</f>
        <v>0</v>
      </c>
      <c r="H59" s="160">
        <f t="shared" si="18"/>
        <v>0</v>
      </c>
      <c r="I59" s="160">
        <f t="shared" si="18"/>
        <v>0</v>
      </c>
      <c r="J59" s="160">
        <f t="shared" si="18"/>
        <v>0</v>
      </c>
    </row>
    <row r="60" spans="1:12" ht="20.100000000000001" customHeight="1">
      <c r="A60" s="9" t="s">
        <v>254</v>
      </c>
      <c r="B60" s="10">
        <v>1190</v>
      </c>
      <c r="C60" s="117">
        <f>'I. Фін результат'!C89</f>
        <v>0</v>
      </c>
      <c r="D60" s="117">
        <f>'I. Фін результат'!D89</f>
        <v>0</v>
      </c>
      <c r="E60" s="117">
        <f>'I. Фін результат'!E89</f>
        <v>0</v>
      </c>
      <c r="F60" s="117">
        <f>'I. Фін результат'!F89</f>
        <v>0</v>
      </c>
      <c r="G60" s="160">
        <f t="shared" ref="G60:J60" si="19">F60*1.1</f>
        <v>0</v>
      </c>
      <c r="H60" s="160">
        <f t="shared" si="19"/>
        <v>0</v>
      </c>
      <c r="I60" s="160">
        <f t="shared" si="19"/>
        <v>0</v>
      </c>
      <c r="J60" s="160">
        <f t="shared" si="19"/>
        <v>0</v>
      </c>
    </row>
    <row r="61" spans="1:12" ht="20.100000000000001" customHeight="1">
      <c r="A61" s="9" t="s">
        <v>255</v>
      </c>
      <c r="B61" s="7">
        <v>1191</v>
      </c>
      <c r="C61" s="117" t="str">
        <f>'I. Фін результат'!C98</f>
        <v>(    )</v>
      </c>
      <c r="D61" s="117" t="str">
        <f>'I. Фін результат'!D98</f>
        <v>(    )</v>
      </c>
      <c r="E61" s="117" t="str">
        <f>'I. Фін результат'!E98</f>
        <v>(    )</v>
      </c>
      <c r="F61" s="117">
        <f>'I. Фін результат'!F98</f>
        <v>0</v>
      </c>
      <c r="G61" s="160">
        <f t="shared" ref="G61:J61" si="20">F61*1.1</f>
        <v>0</v>
      </c>
      <c r="H61" s="160">
        <f t="shared" si="20"/>
        <v>0</v>
      </c>
      <c r="I61" s="160">
        <f t="shared" si="20"/>
        <v>0</v>
      </c>
      <c r="J61" s="160">
        <f t="shared" si="20"/>
        <v>0</v>
      </c>
    </row>
    <row r="62" spans="1:12" ht="20.100000000000001" customHeight="1">
      <c r="A62" s="47" t="s">
        <v>353</v>
      </c>
      <c r="B62" s="7">
        <v>1200</v>
      </c>
      <c r="C62" s="215">
        <f>SUM(C57:C61)</f>
        <v>-75.000000000003183</v>
      </c>
      <c r="D62" s="151">
        <f>SUM(D57:D61)</f>
        <v>-0.2000000000007276</v>
      </c>
      <c r="E62" s="151">
        <f>SUM(E57:E61)</f>
        <v>0.19999999999890861</v>
      </c>
      <c r="F62" s="151">
        <f>SUM(F57:F61)</f>
        <v>2.3399999999983265</v>
      </c>
      <c r="G62" s="160">
        <f t="shared" ref="G62:J62" si="21">F62*1.1</f>
        <v>2.5739999999981595</v>
      </c>
      <c r="H62" s="160">
        <f t="shared" si="21"/>
        <v>2.8313999999979758</v>
      </c>
      <c r="I62" s="160">
        <f t="shared" si="21"/>
        <v>3.1145399999977736</v>
      </c>
      <c r="J62" s="160">
        <f t="shared" si="21"/>
        <v>3.4259939999975515</v>
      </c>
    </row>
    <row r="63" spans="1:12" ht="20.100000000000001" customHeight="1">
      <c r="A63" s="9" t="s">
        <v>357</v>
      </c>
      <c r="B63" s="10">
        <v>1201</v>
      </c>
      <c r="C63" s="117">
        <f>'I. Фін результат'!C92</f>
        <v>0</v>
      </c>
      <c r="D63" s="117" t="str">
        <f>'I. Фін результат'!D92</f>
        <v>(    )</v>
      </c>
      <c r="E63" s="117" t="str">
        <f>'I. Фін результат'!E92</f>
        <v>(    )</v>
      </c>
      <c r="F63" s="117">
        <f>'I. Фін результат'!F92</f>
        <v>0</v>
      </c>
      <c r="G63" s="160">
        <f t="shared" ref="G63:J63" si="22">F63*1.1</f>
        <v>0</v>
      </c>
      <c r="H63" s="160">
        <f t="shared" si="22"/>
        <v>0</v>
      </c>
      <c r="I63" s="160">
        <f t="shared" si="22"/>
        <v>0</v>
      </c>
      <c r="J63" s="160">
        <f t="shared" si="22"/>
        <v>0</v>
      </c>
    </row>
    <row r="64" spans="1:12" ht="20.100000000000001" customHeight="1">
      <c r="A64" s="9" t="s">
        <v>358</v>
      </c>
      <c r="B64" s="7">
        <v>1202</v>
      </c>
      <c r="C64" s="117">
        <f>'I. Фін результат'!C93</f>
        <v>0</v>
      </c>
      <c r="D64" s="117">
        <f>'I. Фін результат'!D93</f>
        <v>0</v>
      </c>
      <c r="E64" s="117">
        <f>'I. Фін результат'!E93</f>
        <v>0</v>
      </c>
      <c r="F64" s="117">
        <f>'I. Фін результат'!F93</f>
        <v>0</v>
      </c>
      <c r="G64" s="160">
        <f t="shared" ref="G64:J64" si="23">F64*1.1</f>
        <v>0</v>
      </c>
      <c r="H64" s="160">
        <f t="shared" si="23"/>
        <v>0</v>
      </c>
      <c r="I64" s="160">
        <f t="shared" si="23"/>
        <v>0</v>
      </c>
      <c r="J64" s="160">
        <f t="shared" si="23"/>
        <v>0</v>
      </c>
    </row>
    <row r="65" spans="1:12" ht="24.95" customHeight="1">
      <c r="A65" s="259" t="s">
        <v>139</v>
      </c>
      <c r="B65" s="259"/>
      <c r="C65" s="259"/>
      <c r="D65" s="259"/>
      <c r="E65" s="259"/>
      <c r="F65" s="259"/>
      <c r="G65" s="259"/>
      <c r="H65" s="259"/>
      <c r="I65" s="259"/>
      <c r="J65" s="259"/>
    </row>
    <row r="66" spans="1:12" ht="37.5">
      <c r="A66" s="67" t="s">
        <v>338</v>
      </c>
      <c r="B66" s="7">
        <v>2110</v>
      </c>
      <c r="C66" s="146">
        <f>'ІІ. Розр. з бюджетом'!C20</f>
        <v>2325.7999999999997</v>
      </c>
      <c r="D66" s="185">
        <f>D67+D68+D73</f>
        <v>2870</v>
      </c>
      <c r="E66" s="146">
        <f>'ІІ. Розр. з бюджетом'!E20</f>
        <v>3142.8999999999996</v>
      </c>
      <c r="F66" s="146">
        <f>'ІІ. Розр. з бюджетом'!F20</f>
        <v>3709.2</v>
      </c>
      <c r="G66" s="155">
        <f>F66*1.1</f>
        <v>4080.1200000000003</v>
      </c>
      <c r="H66" s="155">
        <f t="shared" ref="H66:J66" si="24">G66*1.1</f>
        <v>4488.1320000000005</v>
      </c>
      <c r="I66" s="155">
        <f t="shared" si="24"/>
        <v>4936.945200000001</v>
      </c>
      <c r="J66" s="155">
        <f t="shared" si="24"/>
        <v>5430.6397200000019</v>
      </c>
    </row>
    <row r="67" spans="1:12">
      <c r="A67" s="9" t="s">
        <v>296</v>
      </c>
      <c r="B67" s="7">
        <v>2111</v>
      </c>
      <c r="C67" s="117">
        <f>'ІІ. Розр. з бюджетом'!C21</f>
        <v>0</v>
      </c>
      <c r="D67" s="187">
        <f>'ІІ. Розр. з бюджетом'!D21</f>
        <v>0</v>
      </c>
      <c r="E67" s="117">
        <f>'ІІ. Розр. з бюджетом'!E21</f>
        <v>0</v>
      </c>
      <c r="F67" s="117">
        <f>'ІІ. Розр. з бюджетом'!F21</f>
        <v>0</v>
      </c>
      <c r="G67" s="155">
        <f t="shared" ref="G67:J67" si="25">F67*1.1</f>
        <v>0</v>
      </c>
      <c r="H67" s="155">
        <f t="shared" si="25"/>
        <v>0</v>
      </c>
      <c r="I67" s="155">
        <f t="shared" si="25"/>
        <v>0</v>
      </c>
      <c r="J67" s="155">
        <f t="shared" si="25"/>
        <v>0</v>
      </c>
      <c r="L67" s="201"/>
    </row>
    <row r="68" spans="1:12" ht="37.5">
      <c r="A68" s="9" t="s">
        <v>359</v>
      </c>
      <c r="B68" s="7">
        <v>2112</v>
      </c>
      <c r="C68" s="117">
        <f>'ІІ. Розр. з бюджетом'!C22</f>
        <v>2158</v>
      </c>
      <c r="D68" s="187">
        <f>'ІІ. Розр. з бюджетом'!D22</f>
        <v>2870</v>
      </c>
      <c r="E68" s="117">
        <f>'ІІ. Розр. з бюджетом'!E22</f>
        <v>2870</v>
      </c>
      <c r="F68" s="117">
        <f>'ІІ. Розр. з бюджетом'!F22</f>
        <v>3387</v>
      </c>
      <c r="G68" s="155">
        <f t="shared" ref="G68:J68" si="26">F68*1.1</f>
        <v>3725.7000000000003</v>
      </c>
      <c r="H68" s="155">
        <f t="shared" si="26"/>
        <v>4098.2700000000004</v>
      </c>
      <c r="I68" s="155">
        <f t="shared" si="26"/>
        <v>4508.0970000000007</v>
      </c>
      <c r="J68" s="155">
        <f t="shared" si="26"/>
        <v>4958.9067000000014</v>
      </c>
    </row>
    <row r="69" spans="1:12" ht="37.5">
      <c r="A69" s="53" t="s">
        <v>360</v>
      </c>
      <c r="B69" s="8">
        <v>2113</v>
      </c>
      <c r="C69" s="117">
        <f>'ІІ. Розр. з бюджетом'!C23</f>
        <v>0</v>
      </c>
      <c r="D69" s="117">
        <f>'ІІ. Розр. з бюджетом'!D23</f>
        <v>0</v>
      </c>
      <c r="E69" s="117">
        <f>'ІІ. Розр. з бюджетом'!E23</f>
        <v>0</v>
      </c>
      <c r="F69" s="117">
        <f>'ІІ. Розр. з бюджетом'!F23</f>
        <v>0</v>
      </c>
      <c r="G69" s="155">
        <f t="shared" ref="G69:J69" si="27">F69*1.1</f>
        <v>0</v>
      </c>
      <c r="H69" s="155">
        <f t="shared" si="27"/>
        <v>0</v>
      </c>
      <c r="I69" s="155">
        <f t="shared" si="27"/>
        <v>0</v>
      </c>
      <c r="J69" s="155">
        <f t="shared" si="27"/>
        <v>0</v>
      </c>
    </row>
    <row r="70" spans="1:12">
      <c r="A70" s="53" t="s">
        <v>91</v>
      </c>
      <c r="B70" s="59">
        <v>2114</v>
      </c>
      <c r="C70" s="117">
        <f>'ІІ. Розр. з бюджетом'!C24</f>
        <v>0</v>
      </c>
      <c r="D70" s="117">
        <f>'ІІ. Розр. з бюджетом'!D24</f>
        <v>0</v>
      </c>
      <c r="E70" s="117">
        <f>'ІІ. Розр. з бюджетом'!E24</f>
        <v>0</v>
      </c>
      <c r="F70" s="117">
        <f>'ІІ. Розр. з бюджетом'!F24</f>
        <v>0</v>
      </c>
      <c r="G70" s="155">
        <f t="shared" ref="G70:J70" si="28">F70*1.1</f>
        <v>0</v>
      </c>
      <c r="H70" s="155">
        <f t="shared" si="28"/>
        <v>0</v>
      </c>
      <c r="I70" s="155">
        <f t="shared" si="28"/>
        <v>0</v>
      </c>
      <c r="J70" s="155">
        <f t="shared" si="28"/>
        <v>0</v>
      </c>
    </row>
    <row r="71" spans="1:12" ht="37.5">
      <c r="A71" s="53" t="s">
        <v>342</v>
      </c>
      <c r="B71" s="59">
        <v>2115</v>
      </c>
      <c r="C71" s="117">
        <f>'ІІ. Розр. з бюджетом'!C25</f>
        <v>0.1</v>
      </c>
      <c r="D71" s="117">
        <f>'ІІ. Розр. з бюджетом'!D25</f>
        <v>0.2</v>
      </c>
      <c r="E71" s="117">
        <f>'ІІ. Розр. з бюджетом'!E25</f>
        <v>0.2</v>
      </c>
      <c r="F71" s="117">
        <f>'ІІ. Розр. з бюджетом'!F25</f>
        <v>0.2</v>
      </c>
      <c r="G71" s="155">
        <f t="shared" ref="G71:J71" si="29">F71*1.1</f>
        <v>0.22000000000000003</v>
      </c>
      <c r="H71" s="155">
        <f t="shared" si="29"/>
        <v>0.24200000000000005</v>
      </c>
      <c r="I71" s="155">
        <f t="shared" si="29"/>
        <v>0.26620000000000005</v>
      </c>
      <c r="J71" s="155">
        <f t="shared" si="29"/>
        <v>0.29282000000000008</v>
      </c>
    </row>
    <row r="72" spans="1:12">
      <c r="A72" s="96" t="s">
        <v>109</v>
      </c>
      <c r="B72" s="8">
        <v>2116</v>
      </c>
      <c r="C72" s="117">
        <f>'ІІ. Розр. з бюджетом'!C26</f>
        <v>0</v>
      </c>
      <c r="D72" s="117">
        <f>'ІІ. Розр. з бюджетом'!D26</f>
        <v>0</v>
      </c>
      <c r="E72" s="117">
        <f>'ІІ. Розр. з бюджетом'!E26</f>
        <v>0</v>
      </c>
      <c r="F72" s="117">
        <f>'ІІ. Розр. з бюджетом'!F26</f>
        <v>0</v>
      </c>
      <c r="G72" s="155">
        <f t="shared" ref="G72:J72" si="30">F72*1.1</f>
        <v>0</v>
      </c>
      <c r="H72" s="155">
        <f t="shared" si="30"/>
        <v>0</v>
      </c>
      <c r="I72" s="155">
        <f t="shared" si="30"/>
        <v>0</v>
      </c>
      <c r="J72" s="155">
        <f t="shared" si="30"/>
        <v>0</v>
      </c>
    </row>
    <row r="73" spans="1:12">
      <c r="A73" s="96" t="s">
        <v>361</v>
      </c>
      <c r="B73" s="8">
        <v>2117</v>
      </c>
      <c r="C73" s="117">
        <f>'ІІ. Розр. з бюджетом'!C27</f>
        <v>0</v>
      </c>
      <c r="D73" s="187">
        <f>'ІІ. Розр. з бюджетом'!D27</f>
        <v>0</v>
      </c>
      <c r="E73" s="117">
        <f>'ІІ. Розр. з бюджетом'!E27</f>
        <v>0</v>
      </c>
      <c r="F73" s="117">
        <f>'ІІ. Розр. з бюджетом'!F27</f>
        <v>0</v>
      </c>
      <c r="G73" s="155">
        <f t="shared" ref="G73:J73" si="31">F73*1.1</f>
        <v>0</v>
      </c>
      <c r="H73" s="155">
        <f t="shared" si="31"/>
        <v>0</v>
      </c>
      <c r="I73" s="155">
        <f t="shared" si="31"/>
        <v>0</v>
      </c>
      <c r="J73" s="155">
        <f t="shared" si="31"/>
        <v>0</v>
      </c>
    </row>
    <row r="74" spans="1:12" ht="37.5">
      <c r="A74" s="95" t="s">
        <v>339</v>
      </c>
      <c r="B74" s="8">
        <v>2120</v>
      </c>
      <c r="C74" s="146">
        <f>'ІІ. Розр. з бюджетом'!C30</f>
        <v>2005.2</v>
      </c>
      <c r="D74" s="185">
        <f>'ІІ. Розр. з бюджетом'!D30</f>
        <v>2668</v>
      </c>
      <c r="E74" s="146">
        <f>'ІІ. Розр. з бюджетом'!E30</f>
        <v>2667.7</v>
      </c>
      <c r="F74" s="186">
        <f>'ІІ. Розр. з бюджетом'!F30</f>
        <v>3864</v>
      </c>
      <c r="G74" s="155">
        <f t="shared" ref="G74:J74" si="32">F74*1.1</f>
        <v>4250.4000000000005</v>
      </c>
      <c r="H74" s="155">
        <f t="shared" si="32"/>
        <v>4675.4400000000014</v>
      </c>
      <c r="I74" s="155">
        <f t="shared" si="32"/>
        <v>5142.9840000000022</v>
      </c>
      <c r="J74" s="155">
        <f t="shared" si="32"/>
        <v>5657.2824000000028</v>
      </c>
    </row>
    <row r="75" spans="1:12" ht="37.5">
      <c r="A75" s="95" t="s">
        <v>343</v>
      </c>
      <c r="B75" s="8">
        <v>2130</v>
      </c>
      <c r="C75" s="146">
        <f>'ІІ. Розр. з бюджетом'!C35</f>
        <v>2397</v>
      </c>
      <c r="D75" s="146">
        <f>'ІІ. Розр. з бюджетом'!D35</f>
        <v>3730</v>
      </c>
      <c r="E75" s="146">
        <f>'ІІ. Розр. з бюджетом'!E35</f>
        <v>3730</v>
      </c>
      <c r="F75" s="146">
        <f>'ІІ. Розр. з бюджетом'!F35</f>
        <v>5523</v>
      </c>
      <c r="G75" s="155">
        <f t="shared" ref="G75:J75" si="33">F75*1.1</f>
        <v>6075.3</v>
      </c>
      <c r="H75" s="155">
        <f t="shared" si="33"/>
        <v>6682.8300000000008</v>
      </c>
      <c r="I75" s="155">
        <f t="shared" si="33"/>
        <v>7351.1130000000012</v>
      </c>
      <c r="J75" s="155">
        <f t="shared" si="33"/>
        <v>8086.2243000000017</v>
      </c>
    </row>
    <row r="76" spans="1:12" ht="75">
      <c r="A76" s="96" t="s">
        <v>362</v>
      </c>
      <c r="B76" s="8">
        <v>2131</v>
      </c>
      <c r="C76" s="117">
        <f>'ІІ. Розр. з бюджетом'!C36</f>
        <v>0</v>
      </c>
      <c r="D76" s="117">
        <f>'ІІ. Розр. з бюджетом'!D36</f>
        <v>0</v>
      </c>
      <c r="E76" s="117">
        <f>'ІІ. Розр. з бюджетом'!E36</f>
        <v>0</v>
      </c>
      <c r="F76" s="117">
        <f>'ІІ. Розр. з бюджетом'!F36</f>
        <v>0</v>
      </c>
      <c r="G76" s="155">
        <f t="shared" ref="G76:J76" si="34">F76*1.1</f>
        <v>0</v>
      </c>
      <c r="H76" s="155">
        <f t="shared" si="34"/>
        <v>0</v>
      </c>
      <c r="I76" s="155">
        <f t="shared" si="34"/>
        <v>0</v>
      </c>
      <c r="J76" s="155">
        <f t="shared" si="34"/>
        <v>0</v>
      </c>
    </row>
    <row r="77" spans="1:12">
      <c r="A77" s="96"/>
      <c r="B77" s="8"/>
      <c r="C77" s="117"/>
      <c r="D77" s="117"/>
      <c r="E77" s="117"/>
      <c r="F77" s="117"/>
      <c r="G77" s="155">
        <f t="shared" ref="G77:J77" si="35">F77*1.1</f>
        <v>0</v>
      </c>
      <c r="H77" s="155">
        <f t="shared" si="35"/>
        <v>0</v>
      </c>
      <c r="I77" s="155">
        <f t="shared" si="35"/>
        <v>0</v>
      </c>
      <c r="J77" s="155">
        <f t="shared" si="35"/>
        <v>0</v>
      </c>
    </row>
    <row r="78" spans="1:12" ht="25.5" customHeight="1">
      <c r="A78" s="95"/>
      <c r="B78" s="8"/>
      <c r="C78" s="146"/>
      <c r="D78" s="146"/>
      <c r="E78" s="146"/>
      <c r="F78" s="146"/>
      <c r="G78" s="155">
        <f t="shared" ref="G78:J78" si="36">F78*1.1</f>
        <v>0</v>
      </c>
      <c r="H78" s="155">
        <f t="shared" si="36"/>
        <v>0</v>
      </c>
      <c r="I78" s="155">
        <f t="shared" si="36"/>
        <v>0</v>
      </c>
      <c r="J78" s="155">
        <f t="shared" si="36"/>
        <v>0</v>
      </c>
    </row>
    <row r="79" spans="1:12" ht="24.95" customHeight="1">
      <c r="A79" s="259" t="s">
        <v>422</v>
      </c>
      <c r="B79" s="263"/>
      <c r="C79" s="259"/>
      <c r="D79" s="259"/>
      <c r="E79" s="259"/>
      <c r="F79" s="259"/>
      <c r="G79" s="259"/>
      <c r="H79" s="259"/>
      <c r="I79" s="259"/>
      <c r="J79" s="259"/>
    </row>
    <row r="80" spans="1:12" ht="20.100000000000001" customHeight="1">
      <c r="A80" s="124" t="s">
        <v>256</v>
      </c>
      <c r="B80" s="10">
        <v>3405</v>
      </c>
      <c r="C80" s="146">
        <f>'ІІІ. Рух грош. коштів'!C69</f>
        <v>397</v>
      </c>
      <c r="D80" s="146">
        <f>'ІІІ. Рух грош. коштів'!D69</f>
        <v>413</v>
      </c>
      <c r="E80" s="146">
        <f>'ІІІ. Рух грош. коштів'!E69</f>
        <v>413</v>
      </c>
      <c r="F80" s="146">
        <f>'ІІІ. Рух грош. коштів'!F69</f>
        <v>200</v>
      </c>
      <c r="G80" s="13" t="s">
        <v>182</v>
      </c>
      <c r="H80" s="13" t="s">
        <v>182</v>
      </c>
      <c r="I80" s="13" t="s">
        <v>182</v>
      </c>
      <c r="J80" s="13" t="s">
        <v>182</v>
      </c>
    </row>
    <row r="81" spans="1:10" ht="20.100000000000001" customHeight="1">
      <c r="A81" s="96" t="s">
        <v>335</v>
      </c>
      <c r="B81" s="125">
        <v>3030</v>
      </c>
      <c r="C81" s="117">
        <f>'ІІІ. Рух грош. коштів'!C11</f>
        <v>424</v>
      </c>
      <c r="D81" s="117">
        <f>'ІІІ. Рух грош. коштів'!D11</f>
        <v>424</v>
      </c>
      <c r="E81" s="117">
        <f>'ІІІ. Рух грош. коштів'!E11</f>
        <v>424</v>
      </c>
      <c r="F81" s="117">
        <f>'ІІІ. Рух грош. коштів'!F11</f>
        <v>424</v>
      </c>
      <c r="G81" s="165"/>
      <c r="H81" s="165"/>
      <c r="I81" s="165"/>
      <c r="J81" s="165"/>
    </row>
    <row r="82" spans="1:10" ht="20.100000000000001" customHeight="1">
      <c r="A82" s="96" t="s">
        <v>257</v>
      </c>
      <c r="B82" s="125">
        <v>3195</v>
      </c>
      <c r="C82" s="117">
        <f>'ІІІ. Рух грош. коштів'!C37</f>
        <v>263</v>
      </c>
      <c r="D82" s="117">
        <f>'ІІІ. Рух грош. коштів'!D37</f>
        <v>757.5</v>
      </c>
      <c r="E82" s="117">
        <f>'ІІІ. Рух грош. коштів'!E37</f>
        <v>843.5</v>
      </c>
      <c r="F82" s="117">
        <f>'ІІІ. Рух грош. коштів'!F37</f>
        <v>1679.0524399999995</v>
      </c>
      <c r="G82" s="13" t="s">
        <v>182</v>
      </c>
      <c r="H82" s="13" t="s">
        <v>182</v>
      </c>
      <c r="I82" s="13" t="s">
        <v>182</v>
      </c>
      <c r="J82" s="13" t="s">
        <v>182</v>
      </c>
    </row>
    <row r="83" spans="1:10" ht="20.100000000000001" customHeight="1">
      <c r="A83" s="96" t="s">
        <v>142</v>
      </c>
      <c r="B83" s="125">
        <v>3295</v>
      </c>
      <c r="C83" s="117">
        <f>'ІІІ. Рух грош. коштів'!C50</f>
        <v>1410</v>
      </c>
      <c r="D83" s="117">
        <f>'ІІІ. Рух грош. коштів'!D50</f>
        <v>-970</v>
      </c>
      <c r="E83" s="117">
        <f>'ІІІ. Рух грош. коштів'!E50</f>
        <v>-970</v>
      </c>
      <c r="F83" s="117">
        <f>'ІІІ. Рух грош. коштів'!F50</f>
        <v>-1500</v>
      </c>
      <c r="G83" s="13" t="s">
        <v>182</v>
      </c>
      <c r="H83" s="13" t="s">
        <v>182</v>
      </c>
      <c r="I83" s="13" t="s">
        <v>182</v>
      </c>
      <c r="J83" s="13" t="s">
        <v>182</v>
      </c>
    </row>
    <row r="84" spans="1:10" ht="20.100000000000001" customHeight="1">
      <c r="A84" s="96" t="s">
        <v>258</v>
      </c>
      <c r="B84" s="10">
        <v>3395</v>
      </c>
      <c r="C84" s="117">
        <f>'ІІІ. Рух грош. коштів'!C67</f>
        <v>-1656.9</v>
      </c>
      <c r="D84" s="117">
        <f>'ІІІ. Рух грош. коштів'!D67</f>
        <v>23</v>
      </c>
      <c r="E84" s="117">
        <f>'ІІІ. Рух грош. коштів'!E67</f>
        <v>23</v>
      </c>
      <c r="F84" s="117">
        <f>'ІІІ. Рух грош. коштів'!F67</f>
        <v>20</v>
      </c>
      <c r="G84" s="13" t="s">
        <v>182</v>
      </c>
      <c r="H84" s="13" t="s">
        <v>182</v>
      </c>
      <c r="I84" s="13" t="s">
        <v>182</v>
      </c>
      <c r="J84" s="13" t="s">
        <v>182</v>
      </c>
    </row>
    <row r="85" spans="1:10" ht="20.100000000000001" customHeight="1">
      <c r="A85" s="96" t="s">
        <v>147</v>
      </c>
      <c r="B85" s="10">
        <v>3410</v>
      </c>
      <c r="C85" s="117">
        <f>'ІІІ. Рух грош. коштів'!C70</f>
        <v>0</v>
      </c>
      <c r="D85" s="117">
        <f>'ІІІ. Рух грош. коштів'!D70</f>
        <v>0</v>
      </c>
      <c r="E85" s="117">
        <f>'ІІІ. Рух грош. коштів'!E70</f>
        <v>0</v>
      </c>
      <c r="F85" s="117">
        <f>'ІІІ. Рух грош. коштів'!F70</f>
        <v>0</v>
      </c>
      <c r="G85" s="13" t="s">
        <v>182</v>
      </c>
      <c r="H85" s="13" t="s">
        <v>182</v>
      </c>
      <c r="I85" s="13" t="s">
        <v>182</v>
      </c>
      <c r="J85" s="13" t="s">
        <v>182</v>
      </c>
    </row>
    <row r="86" spans="1:10" ht="20.100000000000001" customHeight="1">
      <c r="A86" s="126" t="s">
        <v>259</v>
      </c>
      <c r="B86" s="10">
        <v>3415</v>
      </c>
      <c r="C86" s="151">
        <f>SUM(C80,C82:C85)</f>
        <v>413.09999999999991</v>
      </c>
      <c r="D86" s="151">
        <f>SUM(D80,D82:D85)</f>
        <v>223.5</v>
      </c>
      <c r="E86" s="151">
        <f>SUM(E80,E82:E85)</f>
        <v>309.5</v>
      </c>
      <c r="F86" s="151">
        <f>SUM(F80,F82:F85)</f>
        <v>399.05243999999948</v>
      </c>
      <c r="G86" s="13" t="s">
        <v>182</v>
      </c>
      <c r="H86" s="13" t="s">
        <v>182</v>
      </c>
      <c r="I86" s="13" t="s">
        <v>182</v>
      </c>
      <c r="J86" s="13" t="s">
        <v>182</v>
      </c>
    </row>
    <row r="87" spans="1:10" ht="24.95" customHeight="1">
      <c r="A87" s="260" t="s">
        <v>175</v>
      </c>
      <c r="B87" s="261"/>
      <c r="C87" s="261"/>
      <c r="D87" s="261"/>
      <c r="E87" s="261"/>
      <c r="F87" s="261"/>
      <c r="G87" s="261"/>
      <c r="H87" s="261"/>
      <c r="I87" s="261"/>
      <c r="J87" s="262"/>
    </row>
    <row r="88" spans="1:10" ht="20.100000000000001" customHeight="1">
      <c r="A88" s="96" t="s">
        <v>174</v>
      </c>
      <c r="B88" s="10">
        <v>4000</v>
      </c>
      <c r="C88" s="117">
        <f>'IV. Кап. інвестиції'!C6</f>
        <v>0</v>
      </c>
      <c r="D88" s="187">
        <f>'IV. Кап. інвестиції'!D6</f>
        <v>1541</v>
      </c>
      <c r="E88" s="117">
        <f>'IV. Кап. інвестиції'!E6</f>
        <v>1541</v>
      </c>
      <c r="F88" s="117">
        <f>'IV. Кап. інвестиції'!F6</f>
        <v>1500</v>
      </c>
      <c r="G88" s="117"/>
      <c r="H88" s="117"/>
      <c r="I88" s="117"/>
      <c r="J88" s="117"/>
    </row>
    <row r="89" spans="1:10" ht="24.95" customHeight="1">
      <c r="A89" s="258" t="s">
        <v>177</v>
      </c>
      <c r="B89" s="258"/>
      <c r="C89" s="258"/>
      <c r="D89" s="258"/>
      <c r="E89" s="258"/>
      <c r="F89" s="258"/>
      <c r="G89" s="258"/>
      <c r="H89" s="258"/>
      <c r="I89" s="258"/>
      <c r="J89" s="258"/>
    </row>
    <row r="90" spans="1:10" ht="19.5" customHeight="1">
      <c r="A90" s="127" t="s">
        <v>260</v>
      </c>
      <c r="B90" s="128">
        <v>5040</v>
      </c>
      <c r="C90" s="159"/>
      <c r="D90" s="159"/>
      <c r="E90" s="159"/>
      <c r="F90" s="159"/>
      <c r="G90" s="159"/>
      <c r="H90" s="159"/>
      <c r="I90" s="159"/>
      <c r="J90" s="159"/>
    </row>
    <row r="91" spans="1:10" ht="20.100000000000001" customHeight="1">
      <c r="A91" s="127"/>
      <c r="B91" s="128"/>
      <c r="C91" s="159"/>
      <c r="D91" s="159"/>
      <c r="E91" s="159"/>
      <c r="F91" s="159"/>
      <c r="G91" s="13"/>
      <c r="H91" s="13"/>
      <c r="I91" s="13"/>
      <c r="J91" s="13"/>
    </row>
    <row r="92" spans="1:10" ht="20.100000000000001" customHeight="1">
      <c r="A92" s="96"/>
      <c r="B92" s="7"/>
      <c r="C92" s="159"/>
      <c r="D92" s="159"/>
      <c r="E92" s="159"/>
      <c r="F92" s="159"/>
      <c r="G92" s="13"/>
      <c r="H92" s="13"/>
      <c r="I92" s="13"/>
      <c r="J92" s="13"/>
    </row>
    <row r="93" spans="1:10" ht="20.100000000000001" customHeight="1">
      <c r="A93" s="129"/>
      <c r="B93" s="130"/>
      <c r="C93" s="159"/>
      <c r="D93" s="159"/>
      <c r="E93" s="159"/>
      <c r="F93" s="159"/>
      <c r="G93" s="13"/>
      <c r="H93" s="13"/>
      <c r="I93" s="13"/>
      <c r="J93" s="13"/>
    </row>
    <row r="94" spans="1:10" ht="20.100000000000001" customHeight="1">
      <c r="A94" s="129"/>
      <c r="B94" s="130"/>
      <c r="C94" s="159"/>
      <c r="D94" s="159"/>
      <c r="E94" s="159"/>
      <c r="F94" s="159"/>
      <c r="G94" s="13"/>
      <c r="H94" s="13"/>
      <c r="I94" s="13"/>
      <c r="J94" s="13"/>
    </row>
    <row r="95" spans="1:10" ht="24.95" customHeight="1">
      <c r="A95" s="259"/>
      <c r="B95" s="259"/>
      <c r="C95" s="259"/>
      <c r="D95" s="259"/>
      <c r="E95" s="259"/>
      <c r="F95" s="259"/>
      <c r="G95" s="259"/>
      <c r="H95" s="259"/>
      <c r="I95" s="259"/>
      <c r="J95" s="259"/>
    </row>
    <row r="96" spans="1:10" ht="20.100000000000001" customHeight="1">
      <c r="A96" s="127"/>
      <c r="B96" s="128"/>
      <c r="C96" s="165"/>
      <c r="D96" s="165"/>
      <c r="E96" s="165"/>
      <c r="F96" s="165"/>
      <c r="G96" s="13"/>
      <c r="H96" s="13"/>
      <c r="I96" s="13"/>
      <c r="J96" s="13"/>
    </row>
    <row r="97" spans="1:10" ht="20.100000000000001" customHeight="1">
      <c r="A97" s="127"/>
      <c r="B97" s="128"/>
      <c r="C97" s="122"/>
      <c r="D97" s="122"/>
      <c r="E97" s="122"/>
      <c r="F97" s="122"/>
      <c r="G97" s="13"/>
      <c r="H97" s="13"/>
      <c r="I97" s="13"/>
      <c r="J97" s="13"/>
    </row>
    <row r="98" spans="1:10" ht="20.100000000000001" customHeight="1">
      <c r="A98" s="127"/>
      <c r="B98" s="128"/>
      <c r="C98" s="165"/>
      <c r="D98" s="165"/>
      <c r="E98" s="165"/>
      <c r="F98" s="165"/>
      <c r="G98" s="13"/>
      <c r="H98" s="13"/>
      <c r="I98" s="13"/>
      <c r="J98" s="13"/>
    </row>
    <row r="99" spans="1:10" ht="20.100000000000001" customHeight="1">
      <c r="A99" s="127"/>
      <c r="B99" s="128"/>
      <c r="C99" s="165"/>
      <c r="D99" s="165"/>
      <c r="E99" s="165"/>
      <c r="F99" s="165"/>
      <c r="G99" s="13"/>
      <c r="H99" s="13"/>
      <c r="I99" s="13"/>
      <c r="J99" s="13"/>
    </row>
    <row r="100" spans="1:10" ht="20.100000000000001" customHeight="1">
      <c r="A100" s="96"/>
      <c r="B100" s="7"/>
      <c r="C100" s="165"/>
      <c r="D100" s="165"/>
      <c r="E100" s="165"/>
      <c r="F100" s="165"/>
      <c r="G100" s="13"/>
      <c r="H100" s="13"/>
      <c r="I100" s="13"/>
      <c r="J100" s="13"/>
    </row>
    <row r="101" spans="1:10" ht="20.100000000000001" customHeight="1">
      <c r="A101" s="96"/>
      <c r="B101" s="7"/>
      <c r="C101" s="165"/>
      <c r="D101" s="165"/>
      <c r="E101" s="165"/>
      <c r="F101" s="165"/>
      <c r="G101" s="13"/>
      <c r="H101" s="13"/>
      <c r="I101" s="13"/>
      <c r="J101" s="13"/>
    </row>
    <row r="102" spans="1:10" s="6" customFormat="1" ht="20.100000000000001" customHeight="1">
      <c r="A102" s="95"/>
      <c r="B102" s="7"/>
      <c r="C102" s="165"/>
      <c r="D102" s="165"/>
      <c r="E102" s="165"/>
      <c r="F102" s="165"/>
      <c r="G102" s="13"/>
      <c r="H102" s="13"/>
      <c r="I102" s="13"/>
      <c r="J102" s="13"/>
    </row>
    <row r="103" spans="1:10" ht="20.100000000000001" customHeight="1">
      <c r="A103" s="96"/>
      <c r="B103" s="7"/>
      <c r="C103" s="165"/>
      <c r="D103" s="165"/>
      <c r="E103" s="165"/>
      <c r="F103" s="165"/>
      <c r="G103" s="13"/>
      <c r="H103" s="13"/>
      <c r="I103" s="13"/>
      <c r="J103" s="13"/>
    </row>
    <row r="104" spans="1:10" ht="20.100000000000001" customHeight="1">
      <c r="A104" s="96"/>
      <c r="B104" s="7"/>
      <c r="C104" s="165"/>
      <c r="D104" s="165"/>
      <c r="E104" s="165"/>
      <c r="F104" s="165"/>
      <c r="G104" s="13"/>
      <c r="H104" s="13"/>
      <c r="I104" s="13"/>
      <c r="J104" s="13"/>
    </row>
    <row r="105" spans="1:10" s="6" customFormat="1" ht="20.100000000000001" customHeight="1">
      <c r="A105" s="95"/>
      <c r="B105" s="7"/>
      <c r="C105" s="155"/>
      <c r="D105" s="155"/>
      <c r="E105" s="155"/>
      <c r="F105" s="155"/>
      <c r="G105" s="13"/>
      <c r="H105" s="13"/>
      <c r="I105" s="13"/>
      <c r="J105" s="13"/>
    </row>
    <row r="106" spans="1:10" ht="20.100000000000001" customHeight="1">
      <c r="A106" s="96"/>
      <c r="B106" s="7"/>
      <c r="C106" s="165"/>
      <c r="D106" s="165"/>
      <c r="E106" s="165"/>
      <c r="F106" s="165"/>
      <c r="G106" s="165"/>
      <c r="H106" s="165"/>
      <c r="I106" s="165"/>
      <c r="J106" s="165"/>
    </row>
    <row r="107" spans="1:10" ht="20.100000000000001" customHeight="1">
      <c r="A107" s="96"/>
      <c r="B107" s="7"/>
      <c r="C107" s="165"/>
      <c r="D107" s="165"/>
      <c r="E107" s="165"/>
      <c r="F107" s="165"/>
      <c r="G107" s="13"/>
      <c r="H107" s="13"/>
      <c r="I107" s="13"/>
      <c r="J107" s="13"/>
    </row>
    <row r="108" spans="1:10" s="6" customFormat="1" ht="20.100000000000001" customHeight="1">
      <c r="A108" s="95"/>
      <c r="B108" s="7"/>
      <c r="C108" s="165"/>
      <c r="D108" s="165"/>
      <c r="E108" s="165"/>
      <c r="F108" s="165"/>
      <c r="G108" s="13"/>
      <c r="H108" s="13"/>
      <c r="I108" s="13"/>
      <c r="J108" s="13"/>
    </row>
    <row r="109" spans="1:10" s="6" customFormat="1" ht="20.100000000000001" customHeight="1">
      <c r="A109" s="259" t="s">
        <v>261</v>
      </c>
      <c r="B109" s="259"/>
      <c r="C109" s="259"/>
      <c r="D109" s="259"/>
      <c r="E109" s="259"/>
      <c r="F109" s="259"/>
      <c r="G109" s="259"/>
      <c r="H109" s="259"/>
      <c r="I109" s="259"/>
      <c r="J109" s="259"/>
    </row>
    <row r="110" spans="1:10" s="6" customFormat="1" ht="20.100000000000001" customHeight="1">
      <c r="A110" s="124" t="s">
        <v>336</v>
      </c>
      <c r="B110" s="131" t="s">
        <v>262</v>
      </c>
      <c r="C110" s="151">
        <f t="shared" ref="C110:J110" si="37">SUM(C111:C113)</f>
        <v>0</v>
      </c>
      <c r="D110" s="151">
        <f t="shared" si="37"/>
        <v>0</v>
      </c>
      <c r="E110" s="151">
        <f t="shared" si="37"/>
        <v>0</v>
      </c>
      <c r="F110" s="151">
        <f t="shared" si="37"/>
        <v>0</v>
      </c>
      <c r="G110" s="151">
        <f t="shared" si="37"/>
        <v>0</v>
      </c>
      <c r="H110" s="151">
        <f t="shared" si="37"/>
        <v>0</v>
      </c>
      <c r="I110" s="151">
        <f t="shared" si="37"/>
        <v>0</v>
      </c>
      <c r="J110" s="151">
        <f t="shared" si="37"/>
        <v>0</v>
      </c>
    </row>
    <row r="111" spans="1:10" s="6" customFormat="1" ht="20.100000000000001" customHeight="1">
      <c r="A111" s="96" t="s">
        <v>363</v>
      </c>
      <c r="B111" s="132" t="s">
        <v>263</v>
      </c>
      <c r="C111" s="165"/>
      <c r="D111" s="165"/>
      <c r="E111" s="165"/>
      <c r="F111" s="152">
        <f>'6.1. Інша інфо_1'!G58</f>
        <v>0</v>
      </c>
      <c r="G111" s="165"/>
      <c r="H111" s="165"/>
      <c r="I111" s="165"/>
      <c r="J111" s="165"/>
    </row>
    <row r="112" spans="1:10" s="6" customFormat="1" ht="20.100000000000001" customHeight="1">
      <c r="A112" s="96" t="s">
        <v>364</v>
      </c>
      <c r="B112" s="132" t="s">
        <v>264</v>
      </c>
      <c r="C112" s="165"/>
      <c r="D112" s="165"/>
      <c r="E112" s="165"/>
      <c r="F112" s="152">
        <f>'6.1. Інша інфо_1'!G61</f>
        <v>0</v>
      </c>
      <c r="G112" s="165"/>
      <c r="H112" s="165"/>
      <c r="I112" s="165"/>
      <c r="J112" s="165"/>
    </row>
    <row r="113" spans="1:10" s="6" customFormat="1" ht="20.100000000000001" customHeight="1">
      <c r="A113" s="96" t="s">
        <v>365</v>
      </c>
      <c r="B113" s="132" t="s">
        <v>265</v>
      </c>
      <c r="C113" s="165"/>
      <c r="D113" s="165"/>
      <c r="E113" s="165"/>
      <c r="F113" s="152">
        <f>'6.1. Інша інфо_1'!G64</f>
        <v>0</v>
      </c>
      <c r="G113" s="165"/>
      <c r="H113" s="165"/>
      <c r="I113" s="165"/>
      <c r="J113" s="165"/>
    </row>
    <row r="114" spans="1:10" s="6" customFormat="1" ht="20.100000000000001" customHeight="1">
      <c r="A114" s="95" t="s">
        <v>337</v>
      </c>
      <c r="B114" s="132" t="s">
        <v>266</v>
      </c>
      <c r="C114" s="151">
        <f t="shared" ref="C114:J114" si="38">SUM(C115:C117)</f>
        <v>0</v>
      </c>
      <c r="D114" s="151">
        <f t="shared" si="38"/>
        <v>0</v>
      </c>
      <c r="E114" s="151">
        <f t="shared" si="38"/>
        <v>0</v>
      </c>
      <c r="F114" s="151">
        <f t="shared" si="38"/>
        <v>0</v>
      </c>
      <c r="G114" s="151">
        <f t="shared" si="38"/>
        <v>0</v>
      </c>
      <c r="H114" s="151">
        <f t="shared" si="38"/>
        <v>0</v>
      </c>
      <c r="I114" s="151">
        <f t="shared" si="38"/>
        <v>0</v>
      </c>
      <c r="J114" s="151">
        <f t="shared" si="38"/>
        <v>0</v>
      </c>
    </row>
    <row r="115" spans="1:10" s="6" customFormat="1" ht="20.100000000000001" customHeight="1">
      <c r="A115" s="96" t="s">
        <v>363</v>
      </c>
      <c r="B115" s="132" t="s">
        <v>267</v>
      </c>
      <c r="C115" s="165"/>
      <c r="D115" s="165"/>
      <c r="E115" s="165"/>
      <c r="F115" s="152">
        <f>'6.1. Інша інфо_1'!J58</f>
        <v>0</v>
      </c>
      <c r="G115" s="165"/>
      <c r="H115" s="165"/>
      <c r="I115" s="165"/>
      <c r="J115" s="165"/>
    </row>
    <row r="116" spans="1:10" s="6" customFormat="1" ht="19.5" customHeight="1">
      <c r="A116" s="96" t="s">
        <v>364</v>
      </c>
      <c r="B116" s="132" t="s">
        <v>268</v>
      </c>
      <c r="C116" s="165"/>
      <c r="D116" s="165"/>
      <c r="E116" s="165"/>
      <c r="F116" s="152">
        <f>'6.1. Інша інфо_1'!J61</f>
        <v>0</v>
      </c>
      <c r="G116" s="165"/>
      <c r="H116" s="165"/>
      <c r="I116" s="165"/>
      <c r="J116" s="165"/>
    </row>
    <row r="117" spans="1:10" ht="19.5" customHeight="1">
      <c r="A117" s="129" t="s">
        <v>365</v>
      </c>
      <c r="B117" s="133" t="s">
        <v>269</v>
      </c>
      <c r="C117" s="165"/>
      <c r="D117" s="165"/>
      <c r="E117" s="165"/>
      <c r="F117" s="152">
        <f>'6.1. Інша інфо_1'!J64</f>
        <v>0</v>
      </c>
      <c r="G117" s="165"/>
      <c r="H117" s="165"/>
      <c r="I117" s="165"/>
      <c r="J117" s="165"/>
    </row>
    <row r="118" spans="1:10">
      <c r="A118" s="259" t="s">
        <v>270</v>
      </c>
      <c r="B118" s="259"/>
      <c r="C118" s="259"/>
      <c r="D118" s="259"/>
      <c r="E118" s="259"/>
      <c r="F118" s="259"/>
      <c r="G118" s="259"/>
      <c r="H118" s="259"/>
      <c r="I118" s="259"/>
      <c r="J118" s="259"/>
    </row>
    <row r="119" spans="1:10" s="28" customFormat="1" ht="56.25">
      <c r="A119" s="95" t="s">
        <v>325</v>
      </c>
      <c r="B119" s="132" t="s">
        <v>271</v>
      </c>
      <c r="C119" s="151">
        <f>SUM(C120:C122)</f>
        <v>91</v>
      </c>
      <c r="D119" s="242">
        <f>'6.1. Інша інфо_1'!F11</f>
        <v>93</v>
      </c>
      <c r="E119" s="242">
        <f>SUM(E120:E122)</f>
        <v>93</v>
      </c>
      <c r="F119" s="242">
        <f>SUM(F120:F122)</f>
        <v>137</v>
      </c>
      <c r="G119" s="13" t="s">
        <v>182</v>
      </c>
      <c r="H119" s="13" t="s">
        <v>182</v>
      </c>
      <c r="I119" s="13" t="s">
        <v>182</v>
      </c>
      <c r="J119" s="13" t="s">
        <v>182</v>
      </c>
    </row>
    <row r="120" spans="1:10" s="28" customFormat="1">
      <c r="A120" s="9" t="s">
        <v>199</v>
      </c>
      <c r="B120" s="132" t="s">
        <v>272</v>
      </c>
      <c r="C120" s="117">
        <f>'6.1. Інша інфо_1'!D12</f>
        <v>1</v>
      </c>
      <c r="D120" s="243">
        <f>'6.1. Інша інфо_1'!F12</f>
        <v>1</v>
      </c>
      <c r="E120" s="233">
        <f>'6.1. Інша інфо_1'!H12</f>
        <v>1</v>
      </c>
      <c r="F120" s="244">
        <f>'6.1. Інша інфо_1'!J12</f>
        <v>1</v>
      </c>
      <c r="G120" s="13" t="s">
        <v>182</v>
      </c>
      <c r="H120" s="13" t="s">
        <v>182</v>
      </c>
      <c r="I120" s="13" t="s">
        <v>182</v>
      </c>
      <c r="J120" s="13" t="s">
        <v>182</v>
      </c>
    </row>
    <row r="121" spans="1:10" s="28" customFormat="1">
      <c r="A121" s="9" t="s">
        <v>207</v>
      </c>
      <c r="B121" s="132" t="s">
        <v>273</v>
      </c>
      <c r="C121" s="117">
        <f>'6.1. Інша інфо_1'!D13</f>
        <v>14</v>
      </c>
      <c r="D121" s="243">
        <f>'6.1. Інша інфо_1'!F13</f>
        <v>16</v>
      </c>
      <c r="E121" s="233">
        <f>'6.1. Інша інфо_1'!H13</f>
        <v>16</v>
      </c>
      <c r="F121" s="244">
        <f>'6.1. Інша інфо_1'!J13</f>
        <v>16</v>
      </c>
      <c r="G121" s="13" t="s">
        <v>182</v>
      </c>
      <c r="H121" s="13" t="s">
        <v>182</v>
      </c>
      <c r="I121" s="13" t="s">
        <v>182</v>
      </c>
      <c r="J121" s="13" t="s">
        <v>182</v>
      </c>
    </row>
    <row r="122" spans="1:10" s="28" customFormat="1">
      <c r="A122" s="9" t="s">
        <v>200</v>
      </c>
      <c r="B122" s="132" t="s">
        <v>274</v>
      </c>
      <c r="C122" s="117">
        <f>'6.1. Інша інфо_1'!D14</f>
        <v>76</v>
      </c>
      <c r="D122" s="243">
        <f>'6.1. Інша інфо_1'!F14</f>
        <v>76</v>
      </c>
      <c r="E122" s="233">
        <f>'6.1. Інша інфо_1'!H14</f>
        <v>76</v>
      </c>
      <c r="F122" s="244">
        <f>'6.1. Інша інфо_1'!J14</f>
        <v>120</v>
      </c>
      <c r="G122" s="13" t="s">
        <v>182</v>
      </c>
      <c r="H122" s="13" t="s">
        <v>182</v>
      </c>
      <c r="I122" s="13" t="s">
        <v>182</v>
      </c>
      <c r="J122" s="13" t="s">
        <v>182</v>
      </c>
    </row>
    <row r="123" spans="1:10" s="28" customFormat="1">
      <c r="A123" s="95" t="s">
        <v>5</v>
      </c>
      <c r="B123" s="132" t="s">
        <v>275</v>
      </c>
      <c r="C123" s="151">
        <f>'I. Фін результат'!C109</f>
        <v>0</v>
      </c>
      <c r="D123" s="241">
        <f>'6.1. Інша інфо_1'!F19</f>
        <v>16596</v>
      </c>
      <c r="E123" s="241">
        <f>'6.1. Інша інфо_1'!H19</f>
        <v>16596</v>
      </c>
      <c r="F123" s="241">
        <f>'6.1. Інша інфо_1'!J19</f>
        <v>24606</v>
      </c>
      <c r="G123" s="13" t="s">
        <v>182</v>
      </c>
      <c r="H123" s="13" t="s">
        <v>182</v>
      </c>
      <c r="I123" s="13" t="s">
        <v>182</v>
      </c>
      <c r="J123" s="13" t="s">
        <v>182</v>
      </c>
    </row>
    <row r="124" spans="1:10" s="28" customFormat="1" ht="37.5">
      <c r="A124" s="95" t="s">
        <v>366</v>
      </c>
      <c r="B124" s="132" t="s">
        <v>276</v>
      </c>
      <c r="C124" s="161">
        <f>'6.1. Інша інфо_1'!D23</f>
        <v>9935.8974358974356</v>
      </c>
      <c r="D124" s="188">
        <f>'6.1. Інша інфо_1'!F23</f>
        <v>14870.967741935483</v>
      </c>
      <c r="E124" s="143">
        <f>'6.1. Інша інфо_1'!H23</f>
        <v>14870.967741935483</v>
      </c>
      <c r="F124" s="182">
        <f>'6.1. Інша інфо_1'!J23</f>
        <v>14967.153284671533</v>
      </c>
      <c r="G124" s="13" t="s">
        <v>182</v>
      </c>
      <c r="H124" s="13" t="s">
        <v>182</v>
      </c>
      <c r="I124" s="13" t="s">
        <v>182</v>
      </c>
      <c r="J124" s="13" t="s">
        <v>182</v>
      </c>
    </row>
    <row r="125" spans="1:10" s="28" customFormat="1">
      <c r="A125" s="9" t="s">
        <v>199</v>
      </c>
      <c r="B125" s="132" t="s">
        <v>277</v>
      </c>
      <c r="C125" s="160">
        <f>'6.1. Інша інфо_1'!D24</f>
        <v>32833.333333333336</v>
      </c>
      <c r="D125" s="188">
        <f>'6.1. Інша інфо_1'!F24</f>
        <v>40750</v>
      </c>
      <c r="E125" s="160">
        <f>'6.1. Інша інфо_1'!H24</f>
        <v>40750</v>
      </c>
      <c r="F125" s="183">
        <f>'6.1. Інша інфо_1'!J24</f>
        <v>49500</v>
      </c>
      <c r="G125" s="13" t="s">
        <v>182</v>
      </c>
      <c r="H125" s="13" t="s">
        <v>182</v>
      </c>
      <c r="I125" s="13" t="s">
        <v>182</v>
      </c>
      <c r="J125" s="13" t="s">
        <v>182</v>
      </c>
    </row>
    <row r="126" spans="1:10" s="28" customFormat="1">
      <c r="A126" s="9" t="s">
        <v>207</v>
      </c>
      <c r="B126" s="132" t="s">
        <v>278</v>
      </c>
      <c r="C126" s="160">
        <f>'6.1. Інша інфо_1'!D25</f>
        <v>12410.714285714284</v>
      </c>
      <c r="D126" s="188">
        <f>'6.1. Інша інфо_1'!F25</f>
        <v>13791.666666666666</v>
      </c>
      <c r="E126" s="160">
        <f>'6.1. Інша інфо_1'!H25</f>
        <v>13791.666666666666</v>
      </c>
      <c r="F126" s="183">
        <f>'6.1. Інша інфо_1'!J25</f>
        <v>18718.75</v>
      </c>
      <c r="G126" s="13" t="s">
        <v>182</v>
      </c>
      <c r="H126" s="13" t="s">
        <v>182</v>
      </c>
      <c r="I126" s="13" t="s">
        <v>182</v>
      </c>
      <c r="J126" s="13" t="s">
        <v>182</v>
      </c>
    </row>
    <row r="127" spans="1:10" s="28" customFormat="1">
      <c r="A127" s="9" t="s">
        <v>200</v>
      </c>
      <c r="B127" s="132" t="s">
        <v>279</v>
      </c>
      <c r="C127" s="160">
        <f>'6.1. Інша інфо_1'!D26</f>
        <v>9178.7280701754389</v>
      </c>
      <c r="D127" s="245">
        <f>'6.1. Інша інфо_1'!F26</f>
        <v>14757.67543859649</v>
      </c>
      <c r="E127" s="160">
        <f>'6.1. Інша інфо_1'!H26</f>
        <v>14757.67543859649</v>
      </c>
      <c r="F127" s="183">
        <f>'6.1. Інша інфо_1'!J26</f>
        <v>14179.166666666666</v>
      </c>
      <c r="G127" s="13" t="s">
        <v>182</v>
      </c>
      <c r="H127" s="13" t="s">
        <v>182</v>
      </c>
      <c r="I127" s="13" t="s">
        <v>182</v>
      </c>
      <c r="J127" s="13" t="s">
        <v>182</v>
      </c>
    </row>
    <row r="128" spans="1:10" s="28" customFormat="1">
      <c r="A128" s="74"/>
      <c r="C128" s="63"/>
      <c r="D128" s="75"/>
      <c r="E128" s="75"/>
      <c r="F128" s="75"/>
      <c r="G128" s="35"/>
      <c r="H128" s="35"/>
      <c r="I128" s="35"/>
      <c r="J128" s="35"/>
    </row>
    <row r="129" spans="1:10" s="28" customFormat="1">
      <c r="A129" s="74"/>
      <c r="C129" s="63"/>
      <c r="D129" s="75"/>
      <c r="E129" s="75"/>
      <c r="F129" s="75"/>
      <c r="G129" s="35"/>
      <c r="H129" s="35"/>
      <c r="I129" s="35"/>
      <c r="J129" s="35"/>
    </row>
    <row r="130" spans="1:10" s="28" customFormat="1">
      <c r="A130" s="66" t="s">
        <v>398</v>
      </c>
      <c r="B130" s="1"/>
      <c r="C130" s="254" t="s">
        <v>110</v>
      </c>
      <c r="D130" s="255"/>
      <c r="E130" s="255"/>
      <c r="F130" s="255"/>
      <c r="G130" s="15"/>
      <c r="H130" s="256" t="s">
        <v>449</v>
      </c>
      <c r="I130" s="257"/>
      <c r="J130" s="257"/>
    </row>
    <row r="131" spans="1:10" s="28" customFormat="1">
      <c r="A131" s="28" t="s">
        <v>84</v>
      </c>
      <c r="B131" s="3"/>
      <c r="C131" s="252" t="s">
        <v>85</v>
      </c>
      <c r="D131" s="252"/>
      <c r="E131" s="252"/>
      <c r="F131" s="252"/>
      <c r="G131" s="30"/>
      <c r="H131" s="253" t="s">
        <v>106</v>
      </c>
      <c r="I131" s="253"/>
      <c r="J131" s="253"/>
    </row>
    <row r="132" spans="1:10" s="28" customFormat="1">
      <c r="A132" s="58"/>
      <c r="F132" s="3"/>
      <c r="G132" s="3"/>
      <c r="H132" s="3"/>
      <c r="I132" s="3"/>
      <c r="J132" s="3"/>
    </row>
    <row r="133" spans="1:10" s="28" customFormat="1">
      <c r="A133" s="58"/>
      <c r="F133" s="3"/>
      <c r="G133" s="3"/>
      <c r="H133" s="3"/>
      <c r="I133" s="3"/>
      <c r="J133" s="3"/>
    </row>
    <row r="134" spans="1:10" s="28" customFormat="1">
      <c r="A134" s="58"/>
      <c r="F134" s="3"/>
      <c r="G134" s="3"/>
      <c r="H134" s="3"/>
      <c r="I134" s="3"/>
      <c r="J134" s="3"/>
    </row>
    <row r="135" spans="1:10" s="28" customFormat="1">
      <c r="A135" s="58"/>
      <c r="F135" s="3"/>
      <c r="G135" s="3"/>
      <c r="H135" s="3"/>
      <c r="I135" s="3"/>
      <c r="J135" s="3"/>
    </row>
    <row r="136" spans="1:10" s="28" customFormat="1">
      <c r="A136" s="58"/>
      <c r="F136" s="3"/>
      <c r="G136" s="3"/>
      <c r="H136" s="3"/>
      <c r="I136" s="3"/>
      <c r="J136" s="3"/>
    </row>
    <row r="137" spans="1:10" s="28" customFormat="1">
      <c r="A137" s="58"/>
      <c r="F137" s="3"/>
      <c r="G137" s="3"/>
      <c r="H137" s="3"/>
      <c r="I137" s="3"/>
      <c r="J137" s="3"/>
    </row>
    <row r="138" spans="1:10" s="28" customFormat="1">
      <c r="A138" s="58"/>
      <c r="F138" s="3"/>
      <c r="G138" s="3"/>
      <c r="H138" s="3"/>
      <c r="I138" s="3"/>
      <c r="J138" s="3"/>
    </row>
    <row r="139" spans="1:10" s="28" customFormat="1">
      <c r="A139" s="58"/>
      <c r="F139" s="3"/>
      <c r="G139" s="3"/>
      <c r="H139" s="3"/>
      <c r="I139" s="3"/>
      <c r="J139" s="3"/>
    </row>
    <row r="140" spans="1:10" s="28" customFormat="1">
      <c r="A140" s="58"/>
      <c r="F140" s="3"/>
      <c r="G140" s="3"/>
      <c r="H140" s="3"/>
      <c r="I140" s="3"/>
      <c r="J140" s="3"/>
    </row>
    <row r="141" spans="1:10" s="28" customFormat="1">
      <c r="A141" s="58"/>
      <c r="F141" s="3"/>
      <c r="G141" s="3"/>
      <c r="H141" s="3"/>
      <c r="I141" s="3"/>
      <c r="J141" s="3"/>
    </row>
    <row r="142" spans="1:10" s="28" customFormat="1">
      <c r="A142" s="58"/>
      <c r="F142" s="3"/>
      <c r="G142" s="3"/>
      <c r="H142" s="3"/>
      <c r="I142" s="3"/>
      <c r="J142" s="3"/>
    </row>
    <row r="143" spans="1:10" s="28" customFormat="1">
      <c r="A143" s="58"/>
      <c r="F143" s="3"/>
      <c r="G143" s="3"/>
      <c r="H143" s="3"/>
      <c r="I143" s="3"/>
      <c r="J143" s="3"/>
    </row>
    <row r="144" spans="1:10" s="28" customFormat="1">
      <c r="A144" s="58"/>
      <c r="F144" s="3"/>
      <c r="G144" s="3"/>
      <c r="H144" s="3"/>
      <c r="I144" s="3"/>
      <c r="J144" s="3"/>
    </row>
    <row r="145" spans="1:10" s="28" customFormat="1">
      <c r="A145" s="58"/>
      <c r="F145" s="3"/>
      <c r="G145" s="3"/>
      <c r="H145" s="3"/>
      <c r="I145" s="3"/>
      <c r="J145" s="3"/>
    </row>
    <row r="146" spans="1:10" s="28" customFormat="1">
      <c r="A146" s="58"/>
      <c r="F146" s="3"/>
      <c r="G146" s="3"/>
      <c r="H146" s="3"/>
      <c r="I146" s="3"/>
      <c r="J146" s="3"/>
    </row>
    <row r="147" spans="1:10" s="28" customFormat="1">
      <c r="A147" s="58"/>
      <c r="F147" s="3"/>
      <c r="G147" s="3"/>
      <c r="H147" s="3"/>
      <c r="I147" s="3"/>
      <c r="J147" s="3"/>
    </row>
    <row r="148" spans="1:10" s="28" customFormat="1">
      <c r="A148" s="58"/>
      <c r="F148" s="3"/>
      <c r="G148" s="3"/>
      <c r="H148" s="3"/>
      <c r="I148" s="3"/>
      <c r="J148" s="3"/>
    </row>
    <row r="149" spans="1:10" s="28" customFormat="1">
      <c r="A149" s="58"/>
      <c r="F149" s="3"/>
      <c r="G149" s="3"/>
      <c r="H149" s="3"/>
      <c r="I149" s="3"/>
      <c r="J149" s="3"/>
    </row>
    <row r="150" spans="1:10" s="28" customFormat="1">
      <c r="A150" s="58"/>
      <c r="F150" s="3"/>
      <c r="G150" s="3"/>
      <c r="H150" s="3"/>
      <c r="I150" s="3"/>
      <c r="J150" s="3"/>
    </row>
    <row r="151" spans="1:10" s="28" customFormat="1">
      <c r="A151" s="58"/>
      <c r="F151" s="3"/>
      <c r="G151" s="3"/>
      <c r="H151" s="3"/>
      <c r="I151" s="3"/>
      <c r="J151" s="3"/>
    </row>
    <row r="152" spans="1:10" s="28" customFormat="1">
      <c r="A152" s="58"/>
      <c r="F152" s="3"/>
      <c r="G152" s="3"/>
      <c r="H152" s="3"/>
      <c r="I152" s="3"/>
      <c r="J152" s="3"/>
    </row>
    <row r="153" spans="1:10" s="28" customFormat="1">
      <c r="A153" s="58"/>
      <c r="F153" s="3"/>
      <c r="G153" s="3"/>
      <c r="H153" s="3"/>
      <c r="I153" s="3"/>
      <c r="J153" s="3"/>
    </row>
    <row r="154" spans="1:10" s="28" customFormat="1">
      <c r="A154" s="58"/>
      <c r="F154" s="3"/>
      <c r="G154" s="3"/>
      <c r="H154" s="3"/>
      <c r="I154" s="3"/>
      <c r="J154" s="3"/>
    </row>
    <row r="155" spans="1:10" s="28" customFormat="1">
      <c r="A155" s="58"/>
      <c r="F155" s="3"/>
      <c r="G155" s="3"/>
      <c r="H155" s="3"/>
      <c r="I155" s="3"/>
      <c r="J155" s="3"/>
    </row>
    <row r="156" spans="1:10" s="28" customFormat="1">
      <c r="A156" s="58"/>
      <c r="F156" s="3"/>
      <c r="G156" s="3"/>
      <c r="H156" s="3"/>
      <c r="I156" s="3"/>
      <c r="J156" s="3"/>
    </row>
    <row r="157" spans="1:10" s="28" customFormat="1">
      <c r="A157" s="58"/>
      <c r="F157" s="3"/>
      <c r="G157" s="3"/>
      <c r="H157" s="3"/>
      <c r="I157" s="3"/>
      <c r="J157" s="3"/>
    </row>
    <row r="158" spans="1:10" s="28" customFormat="1">
      <c r="A158" s="58"/>
      <c r="F158" s="3"/>
      <c r="G158" s="3"/>
      <c r="H158" s="3"/>
      <c r="I158" s="3"/>
      <c r="J158" s="3"/>
    </row>
    <row r="159" spans="1:10" s="28" customFormat="1">
      <c r="A159" s="58"/>
      <c r="F159" s="3"/>
      <c r="G159" s="3"/>
      <c r="H159" s="3"/>
      <c r="I159" s="3"/>
      <c r="J159" s="3"/>
    </row>
    <row r="160" spans="1:10" s="28" customFormat="1">
      <c r="A160" s="58"/>
      <c r="F160" s="3"/>
      <c r="G160" s="3"/>
      <c r="H160" s="3"/>
      <c r="I160" s="3"/>
      <c r="J160" s="3"/>
    </row>
    <row r="161" spans="1:10" s="28" customFormat="1">
      <c r="A161" s="58"/>
      <c r="F161" s="3"/>
      <c r="G161" s="3"/>
      <c r="H161" s="3"/>
      <c r="I161" s="3"/>
      <c r="J161" s="3"/>
    </row>
    <row r="162" spans="1:10" s="28" customFormat="1">
      <c r="A162" s="58"/>
      <c r="F162" s="3"/>
      <c r="G162" s="3"/>
      <c r="H162" s="3"/>
      <c r="I162" s="3"/>
      <c r="J162" s="3"/>
    </row>
    <row r="163" spans="1:10" s="28" customFormat="1">
      <c r="A163" s="58"/>
      <c r="F163" s="3"/>
      <c r="G163" s="3"/>
      <c r="H163" s="3"/>
      <c r="I163" s="3"/>
      <c r="J163" s="3"/>
    </row>
    <row r="164" spans="1:10" s="28" customFormat="1">
      <c r="A164" s="58"/>
      <c r="F164" s="3"/>
      <c r="G164" s="3"/>
      <c r="H164" s="3"/>
      <c r="I164" s="3"/>
      <c r="J164" s="3"/>
    </row>
    <row r="165" spans="1:10" s="28" customFormat="1">
      <c r="A165" s="58"/>
      <c r="F165" s="3"/>
      <c r="G165" s="3"/>
      <c r="H165" s="3"/>
      <c r="I165" s="3"/>
      <c r="J165" s="3"/>
    </row>
    <row r="166" spans="1:10" s="28" customFormat="1">
      <c r="A166" s="58"/>
      <c r="F166" s="3"/>
      <c r="G166" s="3"/>
      <c r="H166" s="3"/>
      <c r="I166" s="3"/>
      <c r="J166" s="3"/>
    </row>
    <row r="167" spans="1:10" s="28" customFormat="1">
      <c r="A167" s="58"/>
      <c r="F167" s="3"/>
      <c r="G167" s="3"/>
      <c r="H167" s="3"/>
      <c r="I167" s="3"/>
      <c r="J167" s="3"/>
    </row>
    <row r="168" spans="1:10" s="28" customFormat="1">
      <c r="A168" s="58"/>
      <c r="F168" s="3"/>
      <c r="G168" s="3"/>
      <c r="H168" s="3"/>
      <c r="I168" s="3"/>
      <c r="J168" s="3"/>
    </row>
    <row r="169" spans="1:10" s="28" customFormat="1">
      <c r="A169" s="58"/>
      <c r="F169" s="3"/>
      <c r="G169" s="3"/>
      <c r="H169" s="3"/>
      <c r="I169" s="3"/>
      <c r="J169" s="3"/>
    </row>
    <row r="170" spans="1:10" s="28" customFormat="1">
      <c r="A170" s="58"/>
      <c r="F170" s="3"/>
      <c r="G170" s="3"/>
      <c r="H170" s="3"/>
      <c r="I170" s="3"/>
      <c r="J170" s="3"/>
    </row>
    <row r="171" spans="1:10" s="28" customFormat="1">
      <c r="A171" s="58"/>
      <c r="F171" s="3"/>
      <c r="G171" s="3"/>
      <c r="H171" s="3"/>
      <c r="I171" s="3"/>
      <c r="J171" s="3"/>
    </row>
    <row r="172" spans="1:10" s="28" customFormat="1">
      <c r="A172" s="58"/>
      <c r="F172" s="3"/>
      <c r="G172" s="3"/>
      <c r="H172" s="3"/>
      <c r="I172" s="3"/>
      <c r="J172" s="3"/>
    </row>
    <row r="173" spans="1:10" s="28" customFormat="1">
      <c r="A173" s="58"/>
      <c r="F173" s="3"/>
      <c r="G173" s="3"/>
      <c r="H173" s="3"/>
      <c r="I173" s="3"/>
      <c r="J173" s="3"/>
    </row>
    <row r="174" spans="1:10" s="28" customFormat="1">
      <c r="A174" s="58"/>
      <c r="F174" s="3"/>
      <c r="G174" s="3"/>
      <c r="H174" s="3"/>
      <c r="I174" s="3"/>
      <c r="J174" s="3"/>
    </row>
    <row r="175" spans="1:10" s="28" customFormat="1">
      <c r="A175" s="58"/>
      <c r="F175" s="3"/>
      <c r="G175" s="3"/>
      <c r="H175" s="3"/>
      <c r="I175" s="3"/>
      <c r="J175" s="3"/>
    </row>
    <row r="176" spans="1:10" s="28" customFormat="1">
      <c r="A176" s="58"/>
      <c r="F176" s="3"/>
      <c r="G176" s="3"/>
      <c r="H176" s="3"/>
      <c r="I176" s="3"/>
      <c r="J176" s="3"/>
    </row>
    <row r="177" spans="1:10" s="28" customFormat="1">
      <c r="A177" s="58"/>
      <c r="F177" s="3"/>
      <c r="G177" s="3"/>
      <c r="H177" s="3"/>
      <c r="I177" s="3"/>
      <c r="J177" s="3"/>
    </row>
    <row r="178" spans="1:10" s="28" customFormat="1">
      <c r="A178" s="58"/>
      <c r="F178" s="3"/>
      <c r="G178" s="3"/>
      <c r="H178" s="3"/>
      <c r="I178" s="3"/>
      <c r="J178" s="3"/>
    </row>
    <row r="179" spans="1:10" s="28" customFormat="1">
      <c r="A179" s="58"/>
      <c r="F179" s="3"/>
      <c r="G179" s="3"/>
      <c r="H179" s="3"/>
      <c r="I179" s="3"/>
      <c r="J179" s="3"/>
    </row>
    <row r="180" spans="1:10" s="28" customFormat="1">
      <c r="A180" s="58"/>
      <c r="F180" s="3"/>
      <c r="G180" s="3"/>
      <c r="H180" s="3"/>
      <c r="I180" s="3"/>
      <c r="J180" s="3"/>
    </row>
    <row r="181" spans="1:10" s="28" customFormat="1">
      <c r="A181" s="58"/>
      <c r="F181" s="3"/>
      <c r="G181" s="3"/>
      <c r="H181" s="3"/>
      <c r="I181" s="3"/>
      <c r="J181" s="3"/>
    </row>
    <row r="182" spans="1:10" s="28" customFormat="1">
      <c r="A182" s="58"/>
      <c r="F182" s="3"/>
      <c r="G182" s="3"/>
      <c r="H182" s="3"/>
      <c r="I182" s="3"/>
      <c r="J182" s="3"/>
    </row>
    <row r="183" spans="1:10" s="28" customFormat="1">
      <c r="A183" s="58"/>
      <c r="F183" s="3"/>
      <c r="G183" s="3"/>
      <c r="H183" s="3"/>
      <c r="I183" s="3"/>
      <c r="J183" s="3"/>
    </row>
    <row r="184" spans="1:10" s="28" customFormat="1">
      <c r="A184" s="58"/>
      <c r="F184" s="3"/>
      <c r="G184" s="3"/>
      <c r="H184" s="3"/>
      <c r="I184" s="3"/>
      <c r="J184" s="3"/>
    </row>
    <row r="185" spans="1:10" s="28" customFormat="1">
      <c r="A185" s="58"/>
      <c r="F185" s="3"/>
      <c r="G185" s="3"/>
      <c r="H185" s="3"/>
      <c r="I185" s="3"/>
      <c r="J185" s="3"/>
    </row>
    <row r="186" spans="1:10" s="28" customFormat="1">
      <c r="A186" s="58"/>
      <c r="F186" s="3"/>
      <c r="G186" s="3"/>
      <c r="H186" s="3"/>
      <c r="I186" s="3"/>
      <c r="J186" s="3"/>
    </row>
    <row r="187" spans="1:10" s="28" customFormat="1">
      <c r="A187" s="58"/>
      <c r="F187" s="3"/>
      <c r="G187" s="3"/>
      <c r="H187" s="3"/>
      <c r="I187" s="3"/>
      <c r="J187" s="3"/>
    </row>
    <row r="188" spans="1:10" s="28" customFormat="1">
      <c r="A188" s="58"/>
      <c r="F188" s="3"/>
      <c r="G188" s="3"/>
      <c r="H188" s="3"/>
      <c r="I188" s="3"/>
      <c r="J188" s="3"/>
    </row>
    <row r="189" spans="1:10" s="28" customFormat="1">
      <c r="A189" s="58"/>
      <c r="F189" s="3"/>
      <c r="G189" s="3"/>
      <c r="H189" s="3"/>
      <c r="I189" s="3"/>
      <c r="J189" s="3"/>
    </row>
    <row r="190" spans="1:10" s="28" customFormat="1">
      <c r="A190" s="58"/>
      <c r="F190" s="3"/>
      <c r="G190" s="3"/>
      <c r="H190" s="3"/>
      <c r="I190" s="3"/>
      <c r="J190" s="3"/>
    </row>
    <row r="191" spans="1:10" s="28" customFormat="1">
      <c r="A191" s="58"/>
      <c r="F191" s="3"/>
      <c r="G191" s="3"/>
      <c r="H191" s="3"/>
      <c r="I191" s="3"/>
      <c r="J191" s="3"/>
    </row>
    <row r="192" spans="1:10" s="28" customFormat="1">
      <c r="A192" s="58"/>
      <c r="F192" s="3"/>
      <c r="G192" s="3"/>
      <c r="H192" s="3"/>
      <c r="I192" s="3"/>
      <c r="J192" s="3"/>
    </row>
    <row r="193" spans="1:10" s="28" customFormat="1">
      <c r="A193" s="58"/>
      <c r="F193" s="3"/>
      <c r="G193" s="3"/>
      <c r="H193" s="3"/>
      <c r="I193" s="3"/>
      <c r="J193" s="3"/>
    </row>
    <row r="194" spans="1:10" s="28" customFormat="1">
      <c r="A194" s="58"/>
      <c r="F194" s="3"/>
      <c r="G194" s="3"/>
      <c r="H194" s="3"/>
      <c r="I194" s="3"/>
      <c r="J194" s="3"/>
    </row>
    <row r="195" spans="1:10" s="28" customFormat="1">
      <c r="A195" s="58"/>
      <c r="F195" s="3"/>
      <c r="G195" s="3"/>
      <c r="H195" s="3"/>
      <c r="I195" s="3"/>
      <c r="J195" s="3"/>
    </row>
    <row r="196" spans="1:10" s="28" customFormat="1">
      <c r="A196" s="58"/>
      <c r="F196" s="3"/>
      <c r="G196" s="3"/>
      <c r="H196" s="3"/>
      <c r="I196" s="3"/>
      <c r="J196" s="3"/>
    </row>
    <row r="197" spans="1:10" s="28" customFormat="1">
      <c r="A197" s="58"/>
      <c r="F197" s="3"/>
      <c r="G197" s="3"/>
      <c r="H197" s="3"/>
      <c r="I197" s="3"/>
      <c r="J197" s="3"/>
    </row>
    <row r="198" spans="1:10" s="28" customFormat="1">
      <c r="A198" s="58"/>
      <c r="F198" s="3"/>
      <c r="G198" s="3"/>
      <c r="H198" s="3"/>
      <c r="I198" s="3"/>
      <c r="J198" s="3"/>
    </row>
    <row r="199" spans="1:10" s="28" customFormat="1">
      <c r="A199" s="58"/>
      <c r="F199" s="3"/>
      <c r="G199" s="3"/>
      <c r="H199" s="3"/>
      <c r="I199" s="3"/>
      <c r="J199" s="3"/>
    </row>
    <row r="200" spans="1:10" s="28" customFormat="1">
      <c r="A200" s="58"/>
      <c r="F200" s="3"/>
      <c r="G200" s="3"/>
      <c r="H200" s="3"/>
      <c r="I200" s="3"/>
      <c r="J200" s="3"/>
    </row>
    <row r="201" spans="1:10" s="28" customFormat="1">
      <c r="A201" s="58"/>
      <c r="F201" s="3"/>
      <c r="G201" s="3"/>
      <c r="H201" s="3"/>
      <c r="I201" s="3"/>
      <c r="J201" s="3"/>
    </row>
    <row r="202" spans="1:10" s="28" customFormat="1">
      <c r="A202" s="58"/>
      <c r="F202" s="3"/>
      <c r="G202" s="3"/>
      <c r="H202" s="3"/>
      <c r="I202" s="3"/>
      <c r="J202" s="3"/>
    </row>
    <row r="203" spans="1:10" s="28" customFormat="1">
      <c r="A203" s="58"/>
      <c r="F203" s="3"/>
      <c r="G203" s="3"/>
      <c r="H203" s="3"/>
      <c r="I203" s="3"/>
      <c r="J203" s="3"/>
    </row>
    <row r="204" spans="1:10" s="28" customFormat="1">
      <c r="A204" s="58"/>
      <c r="F204" s="3"/>
      <c r="G204" s="3"/>
      <c r="H204" s="3"/>
      <c r="I204" s="3"/>
      <c r="J204" s="3"/>
    </row>
    <row r="205" spans="1:10" s="28" customFormat="1">
      <c r="A205" s="58"/>
      <c r="F205" s="3"/>
      <c r="G205" s="3"/>
      <c r="H205" s="3"/>
      <c r="I205" s="3"/>
      <c r="J205" s="3"/>
    </row>
    <row r="206" spans="1:10" s="28" customFormat="1">
      <c r="A206" s="58"/>
      <c r="F206" s="3"/>
      <c r="G206" s="3"/>
      <c r="H206" s="3"/>
      <c r="I206" s="3"/>
      <c r="J206" s="3"/>
    </row>
    <row r="207" spans="1:10" s="28" customFormat="1">
      <c r="A207" s="58"/>
      <c r="F207" s="3"/>
      <c r="G207" s="3"/>
      <c r="H207" s="3"/>
      <c r="I207" s="3"/>
      <c r="J207" s="3"/>
    </row>
    <row r="208" spans="1:10" s="28" customFormat="1">
      <c r="A208" s="58"/>
      <c r="F208" s="3"/>
      <c r="G208" s="3"/>
      <c r="H208" s="3"/>
      <c r="I208" s="3"/>
      <c r="J208" s="3"/>
    </row>
    <row r="209" spans="1:10" s="28" customFormat="1">
      <c r="A209" s="58"/>
      <c r="F209" s="3"/>
      <c r="G209" s="3"/>
      <c r="H209" s="3"/>
      <c r="I209" s="3"/>
      <c r="J209" s="3"/>
    </row>
    <row r="210" spans="1:10" s="28" customFormat="1">
      <c r="A210" s="58"/>
      <c r="F210" s="3"/>
      <c r="G210" s="3"/>
      <c r="H210" s="3"/>
      <c r="I210" s="3"/>
      <c r="J210" s="3"/>
    </row>
    <row r="211" spans="1:10" s="28" customFormat="1">
      <c r="A211" s="58"/>
      <c r="F211" s="3"/>
      <c r="G211" s="3"/>
      <c r="H211" s="3"/>
      <c r="I211" s="3"/>
      <c r="J211" s="3"/>
    </row>
    <row r="212" spans="1:10" s="28" customFormat="1">
      <c r="A212" s="58"/>
      <c r="F212" s="3"/>
      <c r="G212" s="3"/>
      <c r="H212" s="3"/>
      <c r="I212" s="3"/>
      <c r="J212" s="3"/>
    </row>
    <row r="213" spans="1:10" s="28" customFormat="1">
      <c r="A213" s="58"/>
      <c r="F213" s="3"/>
      <c r="G213" s="3"/>
      <c r="H213" s="3"/>
      <c r="I213" s="3"/>
      <c r="J213" s="3"/>
    </row>
    <row r="214" spans="1:10" s="28" customFormat="1">
      <c r="A214" s="58"/>
      <c r="F214" s="3"/>
      <c r="G214" s="3"/>
      <c r="H214" s="3"/>
      <c r="I214" s="3"/>
      <c r="J214" s="3"/>
    </row>
    <row r="215" spans="1:10" s="28" customFormat="1">
      <c r="A215" s="58"/>
      <c r="F215" s="3"/>
      <c r="G215" s="3"/>
      <c r="H215" s="3"/>
      <c r="I215" s="3"/>
      <c r="J215" s="3"/>
    </row>
    <row r="216" spans="1:10" s="28" customFormat="1">
      <c r="A216" s="58"/>
      <c r="F216" s="3"/>
      <c r="G216" s="3"/>
      <c r="H216" s="3"/>
      <c r="I216" s="3"/>
      <c r="J216" s="3"/>
    </row>
    <row r="217" spans="1:10" s="28" customFormat="1">
      <c r="A217" s="58"/>
      <c r="F217" s="3"/>
      <c r="G217" s="3"/>
      <c r="H217" s="3"/>
      <c r="I217" s="3"/>
      <c r="J217" s="3"/>
    </row>
    <row r="218" spans="1:10" s="28" customFormat="1">
      <c r="A218" s="58"/>
      <c r="F218" s="3"/>
      <c r="G218" s="3"/>
      <c r="H218" s="3"/>
      <c r="I218" s="3"/>
      <c r="J218" s="3"/>
    </row>
    <row r="219" spans="1:10" s="28" customFormat="1">
      <c r="A219" s="58"/>
      <c r="F219" s="3"/>
      <c r="G219" s="3"/>
      <c r="H219" s="3"/>
      <c r="I219" s="3"/>
      <c r="J219" s="3"/>
    </row>
    <row r="220" spans="1:10" s="28" customFormat="1">
      <c r="A220" s="58"/>
      <c r="F220" s="3"/>
      <c r="G220" s="3"/>
      <c r="H220" s="3"/>
      <c r="I220" s="3"/>
      <c r="J220" s="3"/>
    </row>
    <row r="221" spans="1:10" s="28" customFormat="1">
      <c r="A221" s="58"/>
      <c r="F221" s="3"/>
      <c r="G221" s="3"/>
      <c r="H221" s="3"/>
      <c r="I221" s="3"/>
      <c r="J221" s="3"/>
    </row>
    <row r="222" spans="1:10" s="28" customFormat="1">
      <c r="A222" s="58"/>
      <c r="F222" s="3"/>
      <c r="G222" s="3"/>
      <c r="H222" s="3"/>
      <c r="I222" s="3"/>
      <c r="J222" s="3"/>
    </row>
    <row r="223" spans="1:10" s="28" customFormat="1">
      <c r="A223" s="58"/>
      <c r="F223" s="3"/>
      <c r="G223" s="3"/>
      <c r="H223" s="3"/>
      <c r="I223" s="3"/>
      <c r="J223" s="3"/>
    </row>
    <row r="224" spans="1:10" s="28" customFormat="1">
      <c r="A224" s="58"/>
      <c r="F224" s="3"/>
      <c r="G224" s="3"/>
      <c r="H224" s="3"/>
      <c r="I224" s="3"/>
      <c r="J224" s="3"/>
    </row>
    <row r="225" spans="1:10" s="28" customFormat="1">
      <c r="A225" s="58"/>
      <c r="F225" s="3"/>
      <c r="G225" s="3"/>
      <c r="H225" s="3"/>
      <c r="I225" s="3"/>
      <c r="J225" s="3"/>
    </row>
    <row r="226" spans="1:10" s="28" customFormat="1">
      <c r="A226" s="58"/>
      <c r="F226" s="3"/>
      <c r="G226" s="3"/>
      <c r="H226" s="3"/>
      <c r="I226" s="3"/>
      <c r="J226" s="3"/>
    </row>
    <row r="227" spans="1:10" s="28" customFormat="1">
      <c r="A227" s="58"/>
      <c r="F227" s="3"/>
      <c r="G227" s="3"/>
      <c r="H227" s="3"/>
      <c r="I227" s="3"/>
      <c r="J227" s="3"/>
    </row>
    <row r="228" spans="1:10" s="28" customFormat="1">
      <c r="A228" s="58"/>
      <c r="F228" s="3"/>
      <c r="G228" s="3"/>
      <c r="H228" s="3"/>
      <c r="I228" s="3"/>
      <c r="J228" s="3"/>
    </row>
    <row r="229" spans="1:10" s="28" customFormat="1">
      <c r="A229" s="58"/>
      <c r="F229" s="3"/>
      <c r="G229" s="3"/>
      <c r="H229" s="3"/>
      <c r="I229" s="3"/>
      <c r="J229" s="3"/>
    </row>
    <row r="230" spans="1:10" s="28" customFormat="1">
      <c r="A230" s="58"/>
      <c r="F230" s="3"/>
      <c r="G230" s="3"/>
      <c r="H230" s="3"/>
      <c r="I230" s="3"/>
      <c r="J230" s="3"/>
    </row>
    <row r="231" spans="1:10" s="28" customFormat="1">
      <c r="A231" s="58"/>
      <c r="F231" s="3"/>
      <c r="G231" s="3"/>
      <c r="H231" s="3"/>
      <c r="I231" s="3"/>
      <c r="J231" s="3"/>
    </row>
    <row r="232" spans="1:10" s="28" customFormat="1">
      <c r="A232" s="58"/>
      <c r="F232" s="3"/>
      <c r="G232" s="3"/>
      <c r="H232" s="3"/>
      <c r="I232" s="3"/>
      <c r="J232" s="3"/>
    </row>
    <row r="233" spans="1:10" s="28" customFormat="1">
      <c r="A233" s="58"/>
      <c r="F233" s="3"/>
      <c r="G233" s="3"/>
      <c r="H233" s="3"/>
      <c r="I233" s="3"/>
      <c r="J233" s="3"/>
    </row>
    <row r="234" spans="1:10" s="28" customFormat="1">
      <c r="A234" s="58"/>
      <c r="F234" s="3"/>
      <c r="G234" s="3"/>
      <c r="H234" s="3"/>
      <c r="I234" s="3"/>
      <c r="J234" s="3"/>
    </row>
    <row r="235" spans="1:10" s="28" customFormat="1">
      <c r="A235" s="58"/>
      <c r="F235" s="3"/>
      <c r="G235" s="3"/>
      <c r="H235" s="3"/>
      <c r="I235" s="3"/>
      <c r="J235" s="3"/>
    </row>
    <row r="236" spans="1:10" s="28" customFormat="1">
      <c r="A236" s="58"/>
      <c r="F236" s="3"/>
      <c r="G236" s="3"/>
      <c r="H236" s="3"/>
      <c r="I236" s="3"/>
      <c r="J236" s="3"/>
    </row>
    <row r="237" spans="1:10" s="28" customFormat="1">
      <c r="A237" s="58"/>
      <c r="F237" s="3"/>
      <c r="G237" s="3"/>
      <c r="H237" s="3"/>
      <c r="I237" s="3"/>
      <c r="J237" s="3"/>
    </row>
    <row r="238" spans="1:10" s="28" customFormat="1">
      <c r="A238" s="58"/>
      <c r="F238" s="3"/>
      <c r="G238" s="3"/>
      <c r="H238" s="3"/>
      <c r="I238" s="3"/>
      <c r="J238" s="3"/>
    </row>
    <row r="239" spans="1:10" s="28" customFormat="1">
      <c r="A239" s="58"/>
      <c r="F239" s="3"/>
      <c r="G239" s="3"/>
      <c r="H239" s="3"/>
      <c r="I239" s="3"/>
      <c r="J239" s="3"/>
    </row>
    <row r="240" spans="1:10" s="28" customFormat="1">
      <c r="A240" s="58"/>
      <c r="F240" s="3"/>
      <c r="G240" s="3"/>
      <c r="H240" s="3"/>
      <c r="I240" s="3"/>
      <c r="J240" s="3"/>
    </row>
    <row r="241" spans="1:10" s="28" customFormat="1">
      <c r="A241" s="58"/>
      <c r="F241" s="3"/>
      <c r="G241" s="3"/>
      <c r="H241" s="3"/>
      <c r="I241" s="3"/>
      <c r="J241" s="3"/>
    </row>
    <row r="242" spans="1:10" s="28" customFormat="1">
      <c r="A242" s="58"/>
      <c r="F242" s="3"/>
      <c r="G242" s="3"/>
      <c r="H242" s="3"/>
      <c r="I242" s="3"/>
      <c r="J242" s="3"/>
    </row>
    <row r="243" spans="1:10" s="28" customFormat="1">
      <c r="A243" s="58"/>
      <c r="F243" s="3"/>
      <c r="G243" s="3"/>
      <c r="H243" s="3"/>
      <c r="I243" s="3"/>
      <c r="J243" s="3"/>
    </row>
    <row r="244" spans="1:10" s="28" customFormat="1">
      <c r="A244" s="58"/>
      <c r="F244" s="3"/>
      <c r="G244" s="3"/>
      <c r="H244" s="3"/>
      <c r="I244" s="3"/>
      <c r="J244" s="3"/>
    </row>
    <row r="245" spans="1:10" s="28" customFormat="1">
      <c r="A245" s="58"/>
      <c r="F245" s="3"/>
      <c r="G245" s="3"/>
      <c r="H245" s="3"/>
      <c r="I245" s="3"/>
      <c r="J245" s="3"/>
    </row>
    <row r="246" spans="1:10" s="28" customFormat="1">
      <c r="A246" s="58"/>
      <c r="F246" s="3"/>
      <c r="G246" s="3"/>
      <c r="H246" s="3"/>
      <c r="I246" s="3"/>
      <c r="J246" s="3"/>
    </row>
    <row r="247" spans="1:10" s="28" customFormat="1">
      <c r="A247" s="58"/>
      <c r="F247" s="3"/>
      <c r="G247" s="3"/>
      <c r="H247" s="3"/>
      <c r="I247" s="3"/>
      <c r="J247" s="3"/>
    </row>
    <row r="248" spans="1:10" s="28" customFormat="1">
      <c r="A248" s="58"/>
      <c r="F248" s="3"/>
      <c r="G248" s="3"/>
      <c r="H248" s="3"/>
      <c r="I248" s="3"/>
      <c r="J248" s="3"/>
    </row>
    <row r="249" spans="1:10" s="28" customFormat="1">
      <c r="A249" s="58"/>
      <c r="F249" s="3"/>
      <c r="G249" s="3"/>
      <c r="H249" s="3"/>
      <c r="I249" s="3"/>
      <c r="J249" s="3"/>
    </row>
    <row r="250" spans="1:10" s="28" customFormat="1">
      <c r="A250" s="58"/>
      <c r="F250" s="3"/>
      <c r="G250" s="3"/>
      <c r="H250" s="3"/>
      <c r="I250" s="3"/>
      <c r="J250" s="3"/>
    </row>
    <row r="251" spans="1:10" s="28" customFormat="1">
      <c r="A251" s="58"/>
      <c r="F251" s="3"/>
      <c r="G251" s="3"/>
      <c r="H251" s="3"/>
      <c r="I251" s="3"/>
      <c r="J251" s="3"/>
    </row>
    <row r="252" spans="1:10" s="28" customFormat="1">
      <c r="A252" s="58"/>
      <c r="F252" s="3"/>
      <c r="G252" s="3"/>
      <c r="H252" s="3"/>
      <c r="I252" s="3"/>
      <c r="J252" s="3"/>
    </row>
    <row r="253" spans="1:10" s="28" customFormat="1">
      <c r="A253" s="58"/>
      <c r="F253" s="3"/>
      <c r="G253" s="3"/>
      <c r="H253" s="3"/>
      <c r="I253" s="3"/>
      <c r="J253" s="3"/>
    </row>
    <row r="254" spans="1:10" s="28" customFormat="1">
      <c r="A254" s="58"/>
      <c r="F254" s="3"/>
      <c r="G254" s="3"/>
      <c r="H254" s="3"/>
      <c r="I254" s="3"/>
      <c r="J254" s="3"/>
    </row>
    <row r="255" spans="1:10" s="28" customFormat="1">
      <c r="A255" s="58"/>
      <c r="F255" s="3"/>
      <c r="G255" s="3"/>
      <c r="H255" s="3"/>
      <c r="I255" s="3"/>
      <c r="J255" s="3"/>
    </row>
    <row r="256" spans="1:10" s="28" customFormat="1">
      <c r="A256" s="58"/>
      <c r="F256" s="3"/>
      <c r="G256" s="3"/>
      <c r="H256" s="3"/>
      <c r="I256" s="3"/>
      <c r="J256" s="3"/>
    </row>
    <row r="257" spans="1:10" s="28" customFormat="1">
      <c r="A257" s="58"/>
      <c r="F257" s="3"/>
      <c r="G257" s="3"/>
      <c r="H257" s="3"/>
      <c r="I257" s="3"/>
      <c r="J257" s="3"/>
    </row>
    <row r="258" spans="1:10" s="28" customFormat="1">
      <c r="A258" s="58"/>
      <c r="F258" s="3"/>
      <c r="G258" s="3"/>
      <c r="H258" s="3"/>
      <c r="I258" s="3"/>
      <c r="J258" s="3"/>
    </row>
    <row r="259" spans="1:10" s="28" customFormat="1">
      <c r="A259" s="58"/>
      <c r="F259" s="3"/>
      <c r="G259" s="3"/>
      <c r="H259" s="3"/>
      <c r="I259" s="3"/>
      <c r="J259" s="3"/>
    </row>
    <row r="260" spans="1:10" s="28" customFormat="1">
      <c r="A260" s="58"/>
      <c r="F260" s="3"/>
      <c r="G260" s="3"/>
      <c r="H260" s="3"/>
      <c r="I260" s="3"/>
      <c r="J260" s="3"/>
    </row>
    <row r="261" spans="1:10" s="28" customFormat="1">
      <c r="A261" s="58"/>
      <c r="F261" s="3"/>
      <c r="G261" s="3"/>
      <c r="H261" s="3"/>
      <c r="I261" s="3"/>
      <c r="J261" s="3"/>
    </row>
    <row r="262" spans="1:10" s="28" customFormat="1">
      <c r="A262" s="58"/>
      <c r="F262" s="3"/>
      <c r="G262" s="3"/>
      <c r="H262" s="3"/>
      <c r="I262" s="3"/>
      <c r="J262" s="3"/>
    </row>
    <row r="263" spans="1:10" s="28" customFormat="1">
      <c r="A263" s="58"/>
      <c r="F263" s="3"/>
      <c r="G263" s="3"/>
      <c r="H263" s="3"/>
      <c r="I263" s="3"/>
      <c r="J263" s="3"/>
    </row>
    <row r="264" spans="1:10" s="28" customFormat="1">
      <c r="A264" s="58"/>
      <c r="F264" s="3"/>
      <c r="G264" s="3"/>
      <c r="H264" s="3"/>
      <c r="I264" s="3"/>
      <c r="J264" s="3"/>
    </row>
    <row r="265" spans="1:10" s="28" customFormat="1">
      <c r="A265" s="58"/>
      <c r="F265" s="3"/>
      <c r="G265" s="3"/>
      <c r="H265" s="3"/>
      <c r="I265" s="3"/>
      <c r="J265" s="3"/>
    </row>
    <row r="266" spans="1:10" s="28" customFormat="1">
      <c r="A266" s="58"/>
      <c r="F266" s="3"/>
      <c r="G266" s="3"/>
      <c r="H266" s="3"/>
      <c r="I266" s="3"/>
      <c r="J266" s="3"/>
    </row>
    <row r="267" spans="1:10" s="28" customFormat="1">
      <c r="A267" s="58"/>
      <c r="F267" s="3"/>
      <c r="G267" s="3"/>
      <c r="H267" s="3"/>
      <c r="I267" s="3"/>
      <c r="J267" s="3"/>
    </row>
    <row r="268" spans="1:10" s="28" customFormat="1">
      <c r="A268" s="58"/>
      <c r="F268" s="3"/>
      <c r="G268" s="3"/>
      <c r="H268" s="3"/>
      <c r="I268" s="3"/>
      <c r="J268" s="3"/>
    </row>
    <row r="269" spans="1:10" s="28" customFormat="1">
      <c r="A269" s="58"/>
      <c r="F269" s="3"/>
      <c r="G269" s="3"/>
      <c r="H269" s="3"/>
      <c r="I269" s="3"/>
      <c r="J269" s="3"/>
    </row>
    <row r="270" spans="1:10" s="28" customFormat="1">
      <c r="A270" s="58"/>
      <c r="F270" s="3"/>
      <c r="G270" s="3"/>
      <c r="H270" s="3"/>
      <c r="I270" s="3"/>
      <c r="J270" s="3"/>
    </row>
    <row r="271" spans="1:10" s="28" customFormat="1">
      <c r="A271" s="58"/>
      <c r="F271" s="3"/>
      <c r="G271" s="3"/>
      <c r="H271" s="3"/>
      <c r="I271" s="3"/>
      <c r="J271" s="3"/>
    </row>
    <row r="272" spans="1:10" s="28" customFormat="1">
      <c r="A272" s="58"/>
      <c r="F272" s="3"/>
      <c r="G272" s="3"/>
      <c r="H272" s="3"/>
      <c r="I272" s="3"/>
      <c r="J272" s="3"/>
    </row>
    <row r="273" spans="1:10" s="28" customFormat="1">
      <c r="A273" s="58"/>
      <c r="F273" s="3"/>
      <c r="G273" s="3"/>
      <c r="H273" s="3"/>
      <c r="I273" s="3"/>
      <c r="J273" s="3"/>
    </row>
    <row r="274" spans="1:10" s="28" customFormat="1">
      <c r="A274" s="58"/>
      <c r="F274" s="3"/>
      <c r="G274" s="3"/>
      <c r="H274" s="3"/>
      <c r="I274" s="3"/>
      <c r="J274" s="3"/>
    </row>
    <row r="275" spans="1:10" s="28" customFormat="1">
      <c r="A275" s="58"/>
      <c r="F275" s="3"/>
      <c r="G275" s="3"/>
      <c r="H275" s="3"/>
      <c r="I275" s="3"/>
      <c r="J275" s="3"/>
    </row>
    <row r="276" spans="1:10" s="28" customFormat="1">
      <c r="A276" s="58"/>
      <c r="F276" s="3"/>
      <c r="G276" s="3"/>
      <c r="H276" s="3"/>
      <c r="I276" s="3"/>
      <c r="J276" s="3"/>
    </row>
    <row r="277" spans="1:10" s="28" customFormat="1">
      <c r="A277" s="58"/>
      <c r="F277" s="3"/>
      <c r="G277" s="3"/>
      <c r="H277" s="3"/>
      <c r="I277" s="3"/>
      <c r="J277" s="3"/>
    </row>
    <row r="278" spans="1:10" s="28" customFormat="1">
      <c r="A278" s="58"/>
      <c r="F278" s="3"/>
      <c r="G278" s="3"/>
      <c r="H278" s="3"/>
      <c r="I278" s="3"/>
      <c r="J278" s="3"/>
    </row>
    <row r="279" spans="1:10" s="28" customFormat="1">
      <c r="A279" s="58"/>
      <c r="F279" s="3"/>
      <c r="G279" s="3"/>
      <c r="H279" s="3"/>
      <c r="I279" s="3"/>
      <c r="J279" s="3"/>
    </row>
    <row r="280" spans="1:10" s="28" customFormat="1">
      <c r="A280" s="58"/>
      <c r="F280" s="3"/>
      <c r="G280" s="3"/>
      <c r="H280" s="3"/>
      <c r="I280" s="3"/>
      <c r="J280" s="3"/>
    </row>
    <row r="281" spans="1:10" s="28" customFormat="1">
      <c r="A281" s="58"/>
      <c r="F281" s="3"/>
      <c r="G281" s="3"/>
      <c r="H281" s="3"/>
      <c r="I281" s="3"/>
      <c r="J281" s="3"/>
    </row>
    <row r="282" spans="1:10" s="28" customFormat="1">
      <c r="A282" s="58"/>
      <c r="F282" s="3"/>
      <c r="G282" s="3"/>
      <c r="H282" s="3"/>
      <c r="I282" s="3"/>
      <c r="J282" s="3"/>
    </row>
  </sheetData>
  <mergeCells count="54">
    <mergeCell ref="G27:I27"/>
    <mergeCell ref="B20:F20"/>
    <mergeCell ref="G16:J16"/>
    <mergeCell ref="B26:F26"/>
    <mergeCell ref="B22:F22"/>
    <mergeCell ref="B31:F31"/>
    <mergeCell ref="B23:F23"/>
    <mergeCell ref="B24:F24"/>
    <mergeCell ref="B29:F29"/>
    <mergeCell ref="B30:F30"/>
    <mergeCell ref="B28:F28"/>
    <mergeCell ref="B27:F27"/>
    <mergeCell ref="A3:B3"/>
    <mergeCell ref="G3:J3"/>
    <mergeCell ref="G5:H5"/>
    <mergeCell ref="A8:B8"/>
    <mergeCell ref="G8:J8"/>
    <mergeCell ref="G11:J11"/>
    <mergeCell ref="G12:J12"/>
    <mergeCell ref="A65:J65"/>
    <mergeCell ref="E37:E38"/>
    <mergeCell ref="D37:D38"/>
    <mergeCell ref="A37:A38"/>
    <mergeCell ref="B37:B38"/>
    <mergeCell ref="F37:F38"/>
    <mergeCell ref="A40:J40"/>
    <mergeCell ref="C37:C38"/>
    <mergeCell ref="A11:B11"/>
    <mergeCell ref="A13:B13"/>
    <mergeCell ref="A14:B14"/>
    <mergeCell ref="A16:B16"/>
    <mergeCell ref="A35:J35"/>
    <mergeCell ref="A33:J33"/>
    <mergeCell ref="G1:J1"/>
    <mergeCell ref="G9:J9"/>
    <mergeCell ref="G2:J2"/>
    <mergeCell ref="G4:J4"/>
    <mergeCell ref="G10:J10"/>
    <mergeCell ref="G28:I28"/>
    <mergeCell ref="G13:J13"/>
    <mergeCell ref="C131:F131"/>
    <mergeCell ref="H131:J131"/>
    <mergeCell ref="C130:F130"/>
    <mergeCell ref="H130:J130"/>
    <mergeCell ref="A89:J89"/>
    <mergeCell ref="A118:J118"/>
    <mergeCell ref="A95:J95"/>
    <mergeCell ref="A87:J87"/>
    <mergeCell ref="A109:J109"/>
    <mergeCell ref="A79:J79"/>
    <mergeCell ref="G37:J37"/>
    <mergeCell ref="B32:F32"/>
    <mergeCell ref="B21:H21"/>
    <mergeCell ref="B25:F25"/>
  </mergeCells>
  <phoneticPr fontId="3" type="noConversion"/>
  <pageMargins left="0.98425196850393704" right="0.39370078740157483" top="0.78740157480314965" bottom="0.78740157480314965" header="0.39370078740157483" footer="0.19685039370078741"/>
  <pageSetup paperSize="9" scale="59" orientation="landscape" verticalDpi="300" r:id="rId1"/>
  <headerFooter alignWithMargins="0">
    <oddHeader>&amp;C&amp;"Times New Roman,обычный"&amp;14&amp;P&amp;R&amp;"Times New Roman,обычный"&amp;14 Продовження додатка 1</oddHeader>
  </headerFooter>
  <rowBreaks count="2" manualBreakCount="2">
    <brk id="32" max="9" man="1"/>
    <brk id="69" max="9" man="1"/>
  </rowBreaks>
  <ignoredErrors>
    <ignoredError sqref="B110:B117 B119:B127" numberStoredAsText="1"/>
    <ignoredError sqref="C127 E49 C124 E124 C125 E125:F125 C126 E126:F126 E127:F127" evalErro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</sheetPr>
  <dimension ref="A1:K1194"/>
  <sheetViews>
    <sheetView showWhiteSpace="0" view="pageLayout" topLeftCell="A113" zoomScale="90" zoomScaleNormal="75" zoomScalePageLayoutView="90" workbookViewId="0">
      <selection activeCell="A100" sqref="A100"/>
    </sheetView>
  </sheetViews>
  <sheetFormatPr defaultColWidth="9.140625" defaultRowHeight="18.75"/>
  <cols>
    <col min="1" max="1" width="86.7109375" style="223" customWidth="1"/>
    <col min="2" max="2" width="14.85546875" style="217" customWidth="1"/>
    <col min="3" max="5" width="16.28515625" style="217" customWidth="1"/>
    <col min="6" max="10" width="16.28515625" style="223" customWidth="1"/>
    <col min="11" max="11" width="32.28515625" style="223" customWidth="1"/>
    <col min="12" max="16384" width="9.140625" style="223"/>
  </cols>
  <sheetData>
    <row r="1" spans="1:11">
      <c r="A1" s="283" t="s">
        <v>204</v>
      </c>
      <c r="B1" s="283"/>
      <c r="C1" s="283"/>
      <c r="D1" s="283"/>
      <c r="E1" s="283"/>
      <c r="F1" s="283"/>
      <c r="G1" s="283"/>
      <c r="H1" s="283"/>
      <c r="I1" s="283"/>
      <c r="J1" s="283"/>
      <c r="K1" s="283"/>
    </row>
    <row r="2" spans="1:11">
      <c r="A2" s="224"/>
      <c r="B2" s="231"/>
      <c r="C2" s="224"/>
      <c r="D2" s="224"/>
      <c r="E2" s="231"/>
      <c r="F2" s="224"/>
      <c r="G2" s="224"/>
      <c r="H2" s="224"/>
      <c r="I2" s="224"/>
      <c r="J2" s="224"/>
      <c r="K2" s="223" t="s">
        <v>423</v>
      </c>
    </row>
    <row r="3" spans="1:11" ht="36" customHeight="1">
      <c r="A3" s="277" t="s">
        <v>201</v>
      </c>
      <c r="B3" s="278" t="s">
        <v>18</v>
      </c>
      <c r="C3" s="278" t="s">
        <v>34</v>
      </c>
      <c r="D3" s="278" t="s">
        <v>38</v>
      </c>
      <c r="E3" s="284" t="s">
        <v>145</v>
      </c>
      <c r="F3" s="278" t="s">
        <v>24</v>
      </c>
      <c r="G3" s="278" t="s">
        <v>156</v>
      </c>
      <c r="H3" s="278"/>
      <c r="I3" s="278"/>
      <c r="J3" s="278"/>
      <c r="K3" s="278" t="s">
        <v>186</v>
      </c>
    </row>
    <row r="4" spans="1:11" ht="61.5" customHeight="1">
      <c r="A4" s="277"/>
      <c r="B4" s="278"/>
      <c r="C4" s="278"/>
      <c r="D4" s="278"/>
      <c r="E4" s="284"/>
      <c r="F4" s="278"/>
      <c r="G4" s="225" t="s">
        <v>157</v>
      </c>
      <c r="H4" s="225" t="s">
        <v>158</v>
      </c>
      <c r="I4" s="225" t="s">
        <v>159</v>
      </c>
      <c r="J4" s="225" t="s">
        <v>75</v>
      </c>
      <c r="K4" s="278"/>
    </row>
    <row r="5" spans="1:11" ht="18" customHeight="1">
      <c r="A5" s="218">
        <v>1</v>
      </c>
      <c r="B5" s="219">
        <v>2</v>
      </c>
      <c r="C5" s="219">
        <v>3</v>
      </c>
      <c r="D5" s="219">
        <v>4</v>
      </c>
      <c r="E5" s="219">
        <v>5</v>
      </c>
      <c r="F5" s="219">
        <v>6</v>
      </c>
      <c r="G5" s="219">
        <v>7</v>
      </c>
      <c r="H5" s="219">
        <v>8</v>
      </c>
      <c r="I5" s="219">
        <v>9</v>
      </c>
      <c r="J5" s="219">
        <v>10</v>
      </c>
      <c r="K5" s="219">
        <v>11</v>
      </c>
    </row>
    <row r="6" spans="1:11" s="227" customFormat="1" ht="20.100000000000001" customHeight="1">
      <c r="A6" s="285" t="s">
        <v>203</v>
      </c>
      <c r="B6" s="285"/>
      <c r="C6" s="285"/>
      <c r="D6" s="285"/>
      <c r="E6" s="285"/>
      <c r="F6" s="285"/>
      <c r="G6" s="285"/>
      <c r="H6" s="285"/>
      <c r="I6" s="285"/>
      <c r="J6" s="285"/>
      <c r="K6" s="285"/>
    </row>
    <row r="7" spans="1:11" s="227" customFormat="1" ht="37.5">
      <c r="A7" s="230" t="s">
        <v>412</v>
      </c>
      <c r="B7" s="10">
        <v>1000</v>
      </c>
      <c r="C7" s="117">
        <v>33428</v>
      </c>
      <c r="D7" s="187">
        <v>44460</v>
      </c>
      <c r="E7" s="117">
        <v>44460</v>
      </c>
      <c r="F7" s="184">
        <v>52018</v>
      </c>
      <c r="G7" s="160">
        <v>10403.6</v>
      </c>
      <c r="H7" s="160">
        <v>15605.4</v>
      </c>
      <c r="I7" s="160">
        <v>14672</v>
      </c>
      <c r="J7" s="160">
        <v>7558</v>
      </c>
      <c r="K7" s="232"/>
    </row>
    <row r="8" spans="1:11" s="227" customFormat="1">
      <c r="A8" s="230" t="s">
        <v>452</v>
      </c>
      <c r="B8" s="218" t="s">
        <v>454</v>
      </c>
      <c r="C8" s="117"/>
      <c r="D8" s="187">
        <v>8500</v>
      </c>
      <c r="E8" s="117">
        <v>8500</v>
      </c>
      <c r="F8" s="184">
        <f>F7-F9</f>
        <v>43718</v>
      </c>
      <c r="G8" s="160"/>
      <c r="H8" s="160"/>
      <c r="I8" s="160"/>
      <c r="J8" s="160"/>
      <c r="K8" s="232"/>
    </row>
    <row r="9" spans="1:11" s="227" customFormat="1">
      <c r="A9" s="230" t="s">
        <v>453</v>
      </c>
      <c r="B9" s="218" t="s">
        <v>455</v>
      </c>
      <c r="C9" s="117">
        <v>33428</v>
      </c>
      <c r="D9" s="187">
        <f>D7-D8</f>
        <v>35960</v>
      </c>
      <c r="E9" s="117">
        <v>35960</v>
      </c>
      <c r="F9" s="184">
        <v>8300</v>
      </c>
      <c r="G9" s="160"/>
      <c r="H9" s="160"/>
      <c r="I9" s="160"/>
      <c r="J9" s="160"/>
      <c r="K9" s="232"/>
    </row>
    <row r="10" spans="1:11" ht="18.75" customHeight="1">
      <c r="A10" s="230" t="s">
        <v>148</v>
      </c>
      <c r="B10" s="10">
        <v>1010</v>
      </c>
      <c r="C10" s="184">
        <f>C13+C20+C21+C22+C25+C28+C29+C30</f>
        <v>-29503.000000000004</v>
      </c>
      <c r="D10" s="184">
        <v>-35488</v>
      </c>
      <c r="E10" s="184">
        <v>-35488</v>
      </c>
      <c r="F10" s="184">
        <v>-40668</v>
      </c>
      <c r="G10" s="117">
        <f>G13+G20+G21+G23+G25+G28+G29+G30</f>
        <v>-8800.7000000000007</v>
      </c>
      <c r="H10" s="117">
        <f t="shared" ref="H10:J10" si="0">H13+H20+H21+H23+H25+H28+H29+H30</f>
        <v>-14001.35</v>
      </c>
      <c r="I10" s="117">
        <f t="shared" si="0"/>
        <v>-13067.9125</v>
      </c>
      <c r="J10" s="117">
        <f t="shared" si="0"/>
        <v>-5952.7781249999998</v>
      </c>
      <c r="K10" s="228"/>
    </row>
    <row r="11" spans="1:11" ht="18.75" customHeight="1">
      <c r="A11" s="230" t="s">
        <v>452</v>
      </c>
      <c r="B11" s="218" t="s">
        <v>456</v>
      </c>
      <c r="C11" s="184"/>
      <c r="D11" s="184">
        <v>-7500.86</v>
      </c>
      <c r="E11" s="184">
        <v>-7500.86</v>
      </c>
      <c r="F11" s="184">
        <f>F10-F12</f>
        <v>-32865</v>
      </c>
      <c r="G11" s="117"/>
      <c r="H11" s="117"/>
      <c r="I11" s="117"/>
      <c r="J11" s="117"/>
      <c r="K11" s="228"/>
    </row>
    <row r="12" spans="1:11" ht="18.75" customHeight="1">
      <c r="A12" s="230" t="s">
        <v>453</v>
      </c>
      <c r="B12" s="218" t="s">
        <v>457</v>
      </c>
      <c r="C12" s="184">
        <v>-29503</v>
      </c>
      <c r="D12" s="184">
        <f>D10-D11</f>
        <v>-27987.14</v>
      </c>
      <c r="E12" s="184">
        <f>E10-E11</f>
        <v>-27987.14</v>
      </c>
      <c r="F12" s="184">
        <v>-7803</v>
      </c>
      <c r="G12" s="117"/>
      <c r="H12" s="117"/>
      <c r="I12" s="117"/>
      <c r="J12" s="117"/>
      <c r="K12" s="228"/>
    </row>
    <row r="13" spans="1:11" s="2" customFormat="1" ht="20.100000000000001" customHeight="1">
      <c r="A13" s="230" t="s">
        <v>419</v>
      </c>
      <c r="B13" s="219">
        <v>1011</v>
      </c>
      <c r="C13" s="117">
        <v>-15178.4</v>
      </c>
      <c r="D13" s="187">
        <v>-11101</v>
      </c>
      <c r="E13" s="117">
        <v>-11101</v>
      </c>
      <c r="F13" s="184">
        <v>-16467</v>
      </c>
      <c r="G13" s="146">
        <v>-1703</v>
      </c>
      <c r="H13" s="146">
        <v>-6246</v>
      </c>
      <c r="I13" s="146">
        <v>-5368</v>
      </c>
      <c r="J13" s="146">
        <v>-1323</v>
      </c>
      <c r="K13" s="228"/>
    </row>
    <row r="14" spans="1:11" s="2" customFormat="1" ht="36.75" customHeight="1">
      <c r="A14" s="177" t="s">
        <v>439</v>
      </c>
      <c r="B14" s="180" t="s">
        <v>420</v>
      </c>
      <c r="C14" s="117">
        <f>C13*0.7</f>
        <v>-10624.88</v>
      </c>
      <c r="D14" s="187">
        <v>-9100</v>
      </c>
      <c r="E14" s="117">
        <v>-9100</v>
      </c>
      <c r="F14" s="184">
        <f t="shared" ref="F14" si="1">F13*0.7</f>
        <v>-11526.9</v>
      </c>
      <c r="G14" s="117">
        <f>G13-G15-G16-G17-G18</f>
        <v>-419.96000000000004</v>
      </c>
      <c r="H14" s="117">
        <f>H13-H15-H16-H17-H18</f>
        <v>-4988.97</v>
      </c>
      <c r="I14" s="117">
        <f t="shared" ref="I14:J14" si="2">I13-I15-I16-I17-I18</f>
        <v>-4270.01</v>
      </c>
      <c r="J14" s="117">
        <f t="shared" si="2"/>
        <v>-532.11000000000013</v>
      </c>
      <c r="K14" s="228"/>
    </row>
    <row r="15" spans="1:11" s="2" customFormat="1" ht="36.75" customHeight="1">
      <c r="A15" s="177" t="s">
        <v>440</v>
      </c>
      <c r="B15" s="180" t="s">
        <v>421</v>
      </c>
      <c r="C15" s="117">
        <f>C13*0.18</f>
        <v>-2732.1119999999996</v>
      </c>
      <c r="D15" s="187">
        <v>-998</v>
      </c>
      <c r="E15" s="117">
        <v>-998</v>
      </c>
      <c r="F15" s="184">
        <f t="shared" ref="F15:J15" si="3">F13*0.18</f>
        <v>-2964.06</v>
      </c>
      <c r="G15" s="117">
        <f t="shared" si="3"/>
        <v>-306.53999999999996</v>
      </c>
      <c r="H15" s="117">
        <f t="shared" si="3"/>
        <v>-1124.28</v>
      </c>
      <c r="I15" s="117">
        <f t="shared" si="3"/>
        <v>-966.24</v>
      </c>
      <c r="J15" s="117">
        <f t="shared" si="3"/>
        <v>-238.14</v>
      </c>
      <c r="K15" s="228"/>
    </row>
    <row r="16" spans="1:11" s="2" customFormat="1" ht="23.25" customHeight="1">
      <c r="A16" s="177" t="s">
        <v>441</v>
      </c>
      <c r="B16" s="180" t="s">
        <v>436</v>
      </c>
      <c r="C16" s="117">
        <f>C13-C14-C15</f>
        <v>-1821.4080000000008</v>
      </c>
      <c r="D16" s="187">
        <f>D13-D14-D15-D17-D18</f>
        <v>-727</v>
      </c>
      <c r="E16" s="117">
        <f>E13-E14-E15-E17-E18</f>
        <v>-727</v>
      </c>
      <c r="F16" s="184">
        <v>-1314</v>
      </c>
      <c r="G16" s="117">
        <v>-844</v>
      </c>
      <c r="H16" s="117"/>
      <c r="I16" s="117"/>
      <c r="J16" s="117">
        <v>-420</v>
      </c>
      <c r="K16" s="228"/>
    </row>
    <row r="17" spans="1:11" s="2" customFormat="1" ht="28.5" customHeight="1">
      <c r="A17" s="177" t="s">
        <v>445</v>
      </c>
      <c r="B17" s="180" t="s">
        <v>443</v>
      </c>
      <c r="C17" s="117"/>
      <c r="D17" s="187">
        <v>-202</v>
      </c>
      <c r="E17" s="117">
        <v>-202</v>
      </c>
      <c r="F17" s="184">
        <v>-403</v>
      </c>
      <c r="G17" s="117">
        <f>-403/4</f>
        <v>-100.75</v>
      </c>
      <c r="H17" s="117">
        <f t="shared" ref="H17:J17" si="4">-403/4</f>
        <v>-100.75</v>
      </c>
      <c r="I17" s="117">
        <f t="shared" si="4"/>
        <v>-100.75</v>
      </c>
      <c r="J17" s="117">
        <f t="shared" si="4"/>
        <v>-100.75</v>
      </c>
      <c r="K17" s="228"/>
    </row>
    <row r="18" spans="1:11" s="2" customFormat="1" ht="23.25" customHeight="1">
      <c r="A18" s="177" t="s">
        <v>442</v>
      </c>
      <c r="B18" s="180" t="s">
        <v>444</v>
      </c>
      <c r="C18" s="117"/>
      <c r="D18" s="187">
        <v>-74</v>
      </c>
      <c r="E18" s="117">
        <v>-74</v>
      </c>
      <c r="F18" s="184">
        <v>-127</v>
      </c>
      <c r="G18" s="117">
        <f>-127/4</f>
        <v>-31.75</v>
      </c>
      <c r="H18" s="117">
        <v>-32</v>
      </c>
      <c r="I18" s="117">
        <v>-31</v>
      </c>
      <c r="J18" s="117">
        <v>-32</v>
      </c>
      <c r="K18" s="228"/>
    </row>
    <row r="19" spans="1:11" s="2" customFormat="1" ht="44.25" hidden="1" customHeight="1">
      <c r="A19" s="177"/>
      <c r="B19" s="180"/>
      <c r="C19" s="117"/>
      <c r="D19" s="187"/>
      <c r="E19" s="117"/>
      <c r="F19" s="184"/>
      <c r="G19" s="117"/>
      <c r="H19" s="117"/>
      <c r="I19" s="117"/>
      <c r="J19" s="117"/>
      <c r="K19" s="228"/>
    </row>
    <row r="20" spans="1:11" s="2" customFormat="1" ht="20.100000000000001" customHeight="1">
      <c r="A20" s="230" t="s">
        <v>367</v>
      </c>
      <c r="B20" s="219">
        <v>1012</v>
      </c>
      <c r="C20" s="117">
        <v>-2696.1</v>
      </c>
      <c r="D20" s="187">
        <v>-2850</v>
      </c>
      <c r="E20" s="117">
        <v>-2850</v>
      </c>
      <c r="F20" s="184">
        <v>-3220</v>
      </c>
      <c r="G20" s="146">
        <f>F20/4</f>
        <v>-805</v>
      </c>
      <c r="H20" s="146">
        <f t="shared" ref="H20:J20" si="5">G20/4</f>
        <v>-201.25</v>
      </c>
      <c r="I20" s="146">
        <f t="shared" si="5"/>
        <v>-50.3125</v>
      </c>
      <c r="J20" s="146">
        <f t="shared" si="5"/>
        <v>-12.578125</v>
      </c>
      <c r="K20" s="228"/>
    </row>
    <row r="21" spans="1:11" s="2" customFormat="1" ht="20.100000000000001" customHeight="1">
      <c r="A21" s="230" t="s">
        <v>368</v>
      </c>
      <c r="B21" s="219">
        <v>1013</v>
      </c>
      <c r="C21" s="117">
        <v>-55.9</v>
      </c>
      <c r="D21" s="187">
        <v>-60</v>
      </c>
      <c r="E21" s="117">
        <v>-60</v>
      </c>
      <c r="F21" s="184">
        <v>-60</v>
      </c>
      <c r="G21" s="146">
        <f>F21/4</f>
        <v>-15</v>
      </c>
      <c r="H21" s="146">
        <v>-15</v>
      </c>
      <c r="I21" s="146">
        <v>-15</v>
      </c>
      <c r="J21" s="146">
        <v>-15</v>
      </c>
      <c r="K21" s="228"/>
    </row>
    <row r="22" spans="1:11" s="2" customFormat="1" ht="20.100000000000001" customHeight="1">
      <c r="A22" s="230" t="s">
        <v>5</v>
      </c>
      <c r="B22" s="219">
        <v>1014</v>
      </c>
      <c r="C22" s="117">
        <v>-8275.9</v>
      </c>
      <c r="D22" s="187">
        <v>-13459</v>
      </c>
      <c r="E22" s="117">
        <v>-13459</v>
      </c>
      <c r="F22" s="184">
        <v>-18050</v>
      </c>
      <c r="G22" s="146">
        <v>-4800</v>
      </c>
      <c r="H22" s="146">
        <v>-5409</v>
      </c>
      <c r="I22" s="146">
        <v>-5409</v>
      </c>
      <c r="J22" s="146">
        <v>-3833</v>
      </c>
      <c r="K22" s="228"/>
    </row>
    <row r="23" spans="1:11" s="2" customFormat="1" ht="20.100000000000001" customHeight="1">
      <c r="A23" s="230" t="s">
        <v>450</v>
      </c>
      <c r="B23" s="219"/>
      <c r="C23" s="117"/>
      <c r="D23" s="187">
        <v>-7500</v>
      </c>
      <c r="E23" s="117">
        <v>-7500</v>
      </c>
      <c r="F23" s="184">
        <v>-16166</v>
      </c>
      <c r="G23" s="146">
        <v>-4329</v>
      </c>
      <c r="H23" s="146">
        <v>-4938</v>
      </c>
      <c r="I23" s="146">
        <v>-4938</v>
      </c>
      <c r="J23" s="146">
        <f>J22-J24</f>
        <v>-3362</v>
      </c>
      <c r="K23" s="228"/>
    </row>
    <row r="24" spans="1:11" s="2" customFormat="1" ht="20.100000000000001" customHeight="1">
      <c r="A24" s="230" t="s">
        <v>451</v>
      </c>
      <c r="B24" s="219"/>
      <c r="C24" s="117"/>
      <c r="D24" s="187">
        <f>D22-D23</f>
        <v>-5959</v>
      </c>
      <c r="E24" s="117">
        <f>E22-E23</f>
        <v>-5959</v>
      </c>
      <c r="F24" s="184">
        <v>-1883.7</v>
      </c>
      <c r="G24" s="146">
        <v>-471</v>
      </c>
      <c r="H24" s="146">
        <v>-471</v>
      </c>
      <c r="I24" s="146">
        <v>-471</v>
      </c>
      <c r="J24" s="146">
        <v>-471</v>
      </c>
      <c r="K24" s="228"/>
    </row>
    <row r="25" spans="1:11" s="2" customFormat="1" ht="20.100000000000001" customHeight="1">
      <c r="A25" s="230" t="s">
        <v>6</v>
      </c>
      <c r="B25" s="219">
        <v>1015</v>
      </c>
      <c r="C25" s="117">
        <v>-1820.7</v>
      </c>
      <c r="D25" s="187">
        <v>-3810</v>
      </c>
      <c r="E25" s="117">
        <v>-3810.4</v>
      </c>
      <c r="F25" s="184">
        <v>-4492</v>
      </c>
      <c r="G25" s="146">
        <v>-1056</v>
      </c>
      <c r="H25" s="146">
        <v>-1190</v>
      </c>
      <c r="I25" s="146">
        <v>-1190</v>
      </c>
      <c r="J25" s="146">
        <v>-843</v>
      </c>
      <c r="K25" s="228"/>
    </row>
    <row r="26" spans="1:11" s="2" customFormat="1" ht="20.100000000000001" customHeight="1">
      <c r="A26" s="230" t="s">
        <v>450</v>
      </c>
      <c r="B26" s="219"/>
      <c r="C26" s="117"/>
      <c r="D26" s="187">
        <v>-3672</v>
      </c>
      <c r="E26" s="117">
        <v>-3672</v>
      </c>
      <c r="F26" s="184">
        <v>-4077</v>
      </c>
      <c r="G26" s="146">
        <v>-952</v>
      </c>
      <c r="H26" s="146">
        <v>-1086</v>
      </c>
      <c r="I26" s="146">
        <v>-1086</v>
      </c>
      <c r="J26" s="146">
        <f>J25-J27</f>
        <v>-739.4</v>
      </c>
      <c r="K26" s="228"/>
    </row>
    <row r="27" spans="1:11" s="2" customFormat="1" ht="20.100000000000001" customHeight="1">
      <c r="A27" s="230" t="s">
        <v>451</v>
      </c>
      <c r="B27" s="219"/>
      <c r="C27" s="117"/>
      <c r="D27" s="187">
        <v>-138</v>
      </c>
      <c r="E27" s="117">
        <v>-138.19999999999999</v>
      </c>
      <c r="F27" s="184">
        <v>-414.5</v>
      </c>
      <c r="G27" s="146">
        <v>-103.6</v>
      </c>
      <c r="H27" s="146">
        <v>-103.6</v>
      </c>
      <c r="I27" s="146">
        <v>-103.6</v>
      </c>
      <c r="J27" s="146">
        <v>-103.6</v>
      </c>
      <c r="K27" s="228"/>
    </row>
    <row r="28" spans="1:11" s="2" customFormat="1" ht="39" customHeight="1">
      <c r="A28" s="230" t="s">
        <v>369</v>
      </c>
      <c r="B28" s="219">
        <v>1016</v>
      </c>
      <c r="C28" s="117">
        <v>-206.1</v>
      </c>
      <c r="D28" s="187">
        <v>-283.5</v>
      </c>
      <c r="E28" s="117">
        <v>-283.5</v>
      </c>
      <c r="F28" s="184">
        <v>-283.5</v>
      </c>
      <c r="G28" s="117">
        <v>-56.7</v>
      </c>
      <c r="H28" s="117">
        <v>-85.1</v>
      </c>
      <c r="I28" s="117">
        <v>-93.6</v>
      </c>
      <c r="J28" s="117">
        <v>-48.2</v>
      </c>
      <c r="K28" s="228"/>
    </row>
    <row r="29" spans="1:11" s="2" customFormat="1" ht="20.100000000000001" customHeight="1">
      <c r="A29" s="230" t="s">
        <v>370</v>
      </c>
      <c r="B29" s="219">
        <v>1017</v>
      </c>
      <c r="C29" s="117">
        <v>-898</v>
      </c>
      <c r="D29" s="187">
        <v>-1024</v>
      </c>
      <c r="E29" s="117">
        <v>-1024</v>
      </c>
      <c r="F29" s="184">
        <v>-1024</v>
      </c>
      <c r="G29" s="117">
        <v>-256</v>
      </c>
      <c r="H29" s="117">
        <v>-256</v>
      </c>
      <c r="I29" s="117">
        <v>-256</v>
      </c>
      <c r="J29" s="117">
        <v>-256</v>
      </c>
      <c r="K29" s="228"/>
    </row>
    <row r="30" spans="1:11" s="2" customFormat="1" ht="20.100000000000001" customHeight="1">
      <c r="A30" s="230" t="s">
        <v>446</v>
      </c>
      <c r="B30" s="219">
        <v>1018</v>
      </c>
      <c r="C30" s="117">
        <v>-371.9</v>
      </c>
      <c r="D30" s="187">
        <v>-2900</v>
      </c>
      <c r="E30" s="117">
        <v>-2900</v>
      </c>
      <c r="F30" s="184">
        <v>-2900</v>
      </c>
      <c r="G30" s="146">
        <v>-580</v>
      </c>
      <c r="H30" s="146">
        <v>-1070</v>
      </c>
      <c r="I30" s="146">
        <v>-1157</v>
      </c>
      <c r="J30" s="146">
        <v>-93</v>
      </c>
      <c r="K30" s="228"/>
    </row>
    <row r="31" spans="1:11" s="2" customFormat="1" ht="20.100000000000001" customHeight="1">
      <c r="A31" s="177" t="s">
        <v>413</v>
      </c>
      <c r="B31" s="180" t="s">
        <v>415</v>
      </c>
      <c r="C31" s="117">
        <v>-59.6</v>
      </c>
      <c r="D31" s="187">
        <v>0</v>
      </c>
      <c r="E31" s="117">
        <v>0</v>
      </c>
      <c r="F31" s="184">
        <v>-120</v>
      </c>
      <c r="G31" s="179">
        <v>0</v>
      </c>
      <c r="H31" s="179">
        <v>0</v>
      </c>
      <c r="I31" s="179">
        <v>0</v>
      </c>
      <c r="J31" s="179">
        <v>0</v>
      </c>
      <c r="K31" s="228"/>
    </row>
    <row r="32" spans="1:11" s="2" customFormat="1" ht="20.100000000000001" customHeight="1">
      <c r="A32" s="177" t="s">
        <v>414</v>
      </c>
      <c r="B32" s="180" t="s">
        <v>416</v>
      </c>
      <c r="C32" s="117">
        <v>-312.3</v>
      </c>
      <c r="D32" s="187">
        <v>-320</v>
      </c>
      <c r="E32" s="117">
        <v>-320</v>
      </c>
      <c r="F32" s="184">
        <v>-320</v>
      </c>
      <c r="G32" s="179">
        <f>-320/4</f>
        <v>-80</v>
      </c>
      <c r="H32" s="179">
        <f t="shared" ref="H32:J32" si="6">-320/4</f>
        <v>-80</v>
      </c>
      <c r="I32" s="179">
        <f t="shared" si="6"/>
        <v>-80</v>
      </c>
      <c r="J32" s="179">
        <f t="shared" si="6"/>
        <v>-80</v>
      </c>
      <c r="K32" s="228"/>
    </row>
    <row r="33" spans="1:11" s="2" customFormat="1" ht="20.100000000000001" customHeight="1">
      <c r="A33" s="177" t="s">
        <v>447</v>
      </c>
      <c r="B33" s="180" t="s">
        <v>417</v>
      </c>
      <c r="C33" s="117">
        <v>0</v>
      </c>
      <c r="D33" s="187">
        <v>-80</v>
      </c>
      <c r="E33" s="117">
        <v>-80</v>
      </c>
      <c r="F33" s="184">
        <v>-80</v>
      </c>
      <c r="G33" s="179">
        <f>-80/4</f>
        <v>-20</v>
      </c>
      <c r="H33" s="179">
        <f t="shared" ref="H33:J33" si="7">-80/4</f>
        <v>-20</v>
      </c>
      <c r="I33" s="179">
        <f t="shared" si="7"/>
        <v>-20</v>
      </c>
      <c r="J33" s="179">
        <f t="shared" si="7"/>
        <v>-20</v>
      </c>
      <c r="K33" s="228"/>
    </row>
    <row r="34" spans="1:11" s="2" customFormat="1" ht="20.100000000000001" customHeight="1">
      <c r="A34" s="177" t="s">
        <v>458</v>
      </c>
      <c r="B34" s="180" t="s">
        <v>418</v>
      </c>
      <c r="C34" s="117">
        <v>0</v>
      </c>
      <c r="D34" s="117">
        <v>2500</v>
      </c>
      <c r="E34" s="117">
        <v>2500</v>
      </c>
      <c r="F34" s="117">
        <v>2500</v>
      </c>
      <c r="G34" s="179">
        <f>-2500/4</f>
        <v>-625</v>
      </c>
      <c r="H34" s="179">
        <f t="shared" ref="H34:J34" si="8">-2500/4</f>
        <v>-625</v>
      </c>
      <c r="I34" s="179">
        <f t="shared" si="8"/>
        <v>-625</v>
      </c>
      <c r="J34" s="179">
        <f t="shared" si="8"/>
        <v>-625</v>
      </c>
      <c r="K34" s="228"/>
    </row>
    <row r="35" spans="1:11" s="227" customFormat="1" ht="20.100000000000001" customHeight="1">
      <c r="A35" s="226" t="s">
        <v>27</v>
      </c>
      <c r="B35" s="12">
        <v>1020</v>
      </c>
      <c r="C35" s="151">
        <f>C7+C10</f>
        <v>3924.9999999999964</v>
      </c>
      <c r="D35" s="151">
        <f t="shared" ref="D35:J35" si="9">D7+D10</f>
        <v>8972</v>
      </c>
      <c r="E35" s="151">
        <f t="shared" si="9"/>
        <v>8972</v>
      </c>
      <c r="F35" s="151">
        <f t="shared" si="9"/>
        <v>11350</v>
      </c>
      <c r="G35" s="151">
        <f t="shared" si="9"/>
        <v>1602.8999999999996</v>
      </c>
      <c r="H35" s="151">
        <f t="shared" si="9"/>
        <v>1604.0499999999993</v>
      </c>
      <c r="I35" s="151">
        <f t="shared" si="9"/>
        <v>1604.0874999999996</v>
      </c>
      <c r="J35" s="151">
        <f t="shared" si="9"/>
        <v>1605.2218750000002</v>
      </c>
      <c r="K35" s="232"/>
    </row>
    <row r="36" spans="1:11" ht="20.100000000000001" customHeight="1">
      <c r="A36" s="230" t="s">
        <v>183</v>
      </c>
      <c r="B36" s="10">
        <v>1030</v>
      </c>
      <c r="C36" s="122">
        <f>SUM(C37:C61)</f>
        <v>-3911.9999999999995</v>
      </c>
      <c r="D36" s="122">
        <f t="shared" ref="D36:F36" si="10">SUM(D37:D61)</f>
        <v>-8472.2000000000007</v>
      </c>
      <c r="E36" s="122">
        <f t="shared" si="10"/>
        <v>-8471.8000000000011</v>
      </c>
      <c r="F36" s="122">
        <f t="shared" si="10"/>
        <v>-10547.660000000002</v>
      </c>
      <c r="G36" s="155">
        <f>-5611/4</f>
        <v>-1402.75</v>
      </c>
      <c r="H36" s="155">
        <f t="shared" ref="H36:J36" si="11">-5611/4</f>
        <v>-1402.75</v>
      </c>
      <c r="I36" s="155">
        <f t="shared" si="11"/>
        <v>-1402.75</v>
      </c>
      <c r="J36" s="155">
        <f t="shared" si="11"/>
        <v>-1402.75</v>
      </c>
      <c r="K36" s="228"/>
    </row>
    <row r="37" spans="1:11" ht="20.100000000000001" customHeight="1">
      <c r="A37" s="230" t="s">
        <v>113</v>
      </c>
      <c r="B37" s="10">
        <v>1031</v>
      </c>
      <c r="C37" s="117">
        <v>-100.3</v>
      </c>
      <c r="D37" s="117">
        <v>-120.3</v>
      </c>
      <c r="E37" s="117">
        <v>-120.3</v>
      </c>
      <c r="F37" s="184">
        <v>-120.3</v>
      </c>
      <c r="G37" s="117">
        <v>-30.2</v>
      </c>
      <c r="H37" s="117">
        <v>-30.2</v>
      </c>
      <c r="I37" s="117">
        <v>-30.2</v>
      </c>
      <c r="J37" s="117">
        <v>-30</v>
      </c>
      <c r="K37" s="228"/>
    </row>
    <row r="38" spans="1:11" ht="20.100000000000001" customHeight="1">
      <c r="A38" s="230" t="s">
        <v>171</v>
      </c>
      <c r="B38" s="10">
        <v>1032</v>
      </c>
      <c r="C38" s="117"/>
      <c r="D38" s="187">
        <v>0</v>
      </c>
      <c r="E38" s="117" t="s">
        <v>243</v>
      </c>
      <c r="F38" s="184">
        <f t="shared" ref="F38:F42" si="12">C38*1.1798</f>
        <v>0</v>
      </c>
      <c r="G38" s="179"/>
      <c r="H38" s="179"/>
      <c r="I38" s="179"/>
      <c r="J38" s="179"/>
      <c r="K38" s="228"/>
    </row>
    <row r="39" spans="1:11" ht="20.100000000000001" customHeight="1">
      <c r="A39" s="230" t="s">
        <v>63</v>
      </c>
      <c r="B39" s="10">
        <v>1033</v>
      </c>
      <c r="C39" s="117"/>
      <c r="D39" s="117" t="s">
        <v>425</v>
      </c>
      <c r="E39" s="117" t="s">
        <v>243</v>
      </c>
      <c r="F39" s="184">
        <f t="shared" si="12"/>
        <v>0</v>
      </c>
      <c r="G39" s="179" t="s">
        <v>243</v>
      </c>
      <c r="H39" s="179" t="s">
        <v>243</v>
      </c>
      <c r="I39" s="179" t="s">
        <v>243</v>
      </c>
      <c r="J39" s="179" t="s">
        <v>243</v>
      </c>
      <c r="K39" s="228"/>
    </row>
    <row r="40" spans="1:11" ht="20.100000000000001" customHeight="1">
      <c r="A40" s="230" t="s">
        <v>25</v>
      </c>
      <c r="B40" s="10">
        <v>1034</v>
      </c>
      <c r="C40" s="117">
        <v>-3.3</v>
      </c>
      <c r="D40" s="117">
        <v>-5.6</v>
      </c>
      <c r="E40" s="117">
        <v>-5.6</v>
      </c>
      <c r="F40" s="184">
        <v>-5.6</v>
      </c>
      <c r="G40" s="179">
        <f>-6/4</f>
        <v>-1.5</v>
      </c>
      <c r="H40" s="179">
        <v>-2</v>
      </c>
      <c r="I40" s="179">
        <v>-1</v>
      </c>
      <c r="J40" s="179">
        <v>-1</v>
      </c>
      <c r="K40" s="228"/>
    </row>
    <row r="41" spans="1:11" ht="20.100000000000001" customHeight="1">
      <c r="A41" s="230" t="s">
        <v>26</v>
      </c>
      <c r="B41" s="10">
        <v>1035</v>
      </c>
      <c r="C41" s="117"/>
      <c r="D41" s="117" t="s">
        <v>426</v>
      </c>
      <c r="E41" s="117" t="s">
        <v>243</v>
      </c>
      <c r="F41" s="184">
        <f t="shared" si="12"/>
        <v>0</v>
      </c>
      <c r="G41" s="179" t="s">
        <v>243</v>
      </c>
      <c r="H41" s="179" t="s">
        <v>243</v>
      </c>
      <c r="I41" s="179" t="s">
        <v>243</v>
      </c>
      <c r="J41" s="179" t="s">
        <v>243</v>
      </c>
      <c r="K41" s="228"/>
    </row>
    <row r="42" spans="1:11" s="2" customFormat="1" ht="20.100000000000001" customHeight="1">
      <c r="A42" s="230" t="s">
        <v>39</v>
      </c>
      <c r="B42" s="10">
        <v>1036</v>
      </c>
      <c r="C42" s="117">
        <v>0</v>
      </c>
      <c r="D42" s="187">
        <v>0</v>
      </c>
      <c r="E42" s="117"/>
      <c r="F42" s="184">
        <f t="shared" si="12"/>
        <v>0</v>
      </c>
      <c r="G42" s="205"/>
      <c r="H42" s="205"/>
      <c r="I42" s="205"/>
      <c r="J42" s="205"/>
      <c r="K42" s="228"/>
    </row>
    <row r="43" spans="1:11" s="2" customFormat="1" ht="20.100000000000001" customHeight="1">
      <c r="A43" s="230" t="s">
        <v>40</v>
      </c>
      <c r="B43" s="10">
        <v>1037</v>
      </c>
      <c r="C43" s="117">
        <v>-2.4</v>
      </c>
      <c r="D43" s="187">
        <v>-4.2</v>
      </c>
      <c r="E43" s="117">
        <v>-4.2</v>
      </c>
      <c r="F43" s="184">
        <v>-4.2</v>
      </c>
      <c r="G43" s="179">
        <v>-1</v>
      </c>
      <c r="H43" s="179">
        <v>-1</v>
      </c>
      <c r="I43" s="179">
        <v>-1</v>
      </c>
      <c r="J43" s="179">
        <v>-2</v>
      </c>
      <c r="K43" s="228"/>
    </row>
    <row r="44" spans="1:11" s="2" customFormat="1" ht="20.100000000000001" customHeight="1">
      <c r="A44" s="230" t="s">
        <v>41</v>
      </c>
      <c r="B44" s="10">
        <v>1038</v>
      </c>
      <c r="C44" s="117">
        <v>-2908.1</v>
      </c>
      <c r="D44" s="187">
        <v>-3239.1</v>
      </c>
      <c r="E44" s="117">
        <v>-3239.1</v>
      </c>
      <c r="F44" s="184">
        <v>-4188</v>
      </c>
      <c r="G44" s="179">
        <v>-1047</v>
      </c>
      <c r="H44" s="179">
        <v>-1047</v>
      </c>
      <c r="I44" s="179">
        <v>-1047</v>
      </c>
      <c r="J44" s="179">
        <v>-1047</v>
      </c>
      <c r="K44" s="228"/>
    </row>
    <row r="45" spans="1:11" s="2" customFormat="1" ht="20.100000000000001" customHeight="1">
      <c r="A45" s="230" t="s">
        <v>450</v>
      </c>
      <c r="B45" s="10"/>
      <c r="C45" s="117"/>
      <c r="D45" s="187">
        <v>-1200</v>
      </c>
      <c r="E45" s="117">
        <v>-1200</v>
      </c>
      <c r="F45" s="184">
        <v>-3952</v>
      </c>
      <c r="G45" s="179">
        <v>-988</v>
      </c>
      <c r="H45" s="179">
        <v>-988</v>
      </c>
      <c r="I45" s="179">
        <v>-988</v>
      </c>
      <c r="J45" s="179">
        <v>-988</v>
      </c>
      <c r="K45" s="228"/>
    </row>
    <row r="46" spans="1:11" s="2" customFormat="1" ht="20.100000000000001" customHeight="1">
      <c r="A46" s="230" t="s">
        <v>451</v>
      </c>
      <c r="B46" s="10"/>
      <c r="C46" s="117"/>
      <c r="D46" s="187">
        <f>D44-D45</f>
        <v>-2039.1</v>
      </c>
      <c r="E46" s="117">
        <v>-2039</v>
      </c>
      <c r="F46" s="184">
        <v>-236</v>
      </c>
      <c r="G46" s="179">
        <v>-59</v>
      </c>
      <c r="H46" s="179">
        <v>-59</v>
      </c>
      <c r="I46" s="179">
        <v>-59</v>
      </c>
      <c r="J46" s="179">
        <v>-59</v>
      </c>
      <c r="K46" s="228"/>
    </row>
    <row r="47" spans="1:11" s="2" customFormat="1" ht="20.100000000000001" customHeight="1">
      <c r="A47" s="230" t="s">
        <v>42</v>
      </c>
      <c r="B47" s="10">
        <v>1039</v>
      </c>
      <c r="C47" s="117">
        <v>-768.3</v>
      </c>
      <c r="D47" s="187">
        <v>-820.3</v>
      </c>
      <c r="E47" s="117">
        <v>-820.3</v>
      </c>
      <c r="F47" s="184">
        <v>-921.36</v>
      </c>
      <c r="G47" s="179">
        <v>-230.3</v>
      </c>
      <c r="H47" s="179">
        <v>-230.3</v>
      </c>
      <c r="I47" s="179">
        <v>-230.3</v>
      </c>
      <c r="J47" s="179">
        <v>-230.3</v>
      </c>
      <c r="K47" s="228"/>
    </row>
    <row r="48" spans="1:11" s="2" customFormat="1" ht="20.100000000000001" customHeight="1">
      <c r="A48" s="230" t="s">
        <v>450</v>
      </c>
      <c r="B48" s="10"/>
      <c r="C48" s="117"/>
      <c r="D48" s="187">
        <v>-304</v>
      </c>
      <c r="E48" s="117">
        <v>-304</v>
      </c>
      <c r="F48" s="184">
        <v>-869</v>
      </c>
      <c r="G48" s="179">
        <v>-217</v>
      </c>
      <c r="H48" s="179">
        <v>-217</v>
      </c>
      <c r="I48" s="179">
        <v>-217</v>
      </c>
      <c r="J48" s="179">
        <v>-217</v>
      </c>
      <c r="K48" s="228"/>
    </row>
    <row r="49" spans="1:11" s="2" customFormat="1" ht="20.100000000000001" customHeight="1">
      <c r="A49" s="230" t="s">
        <v>451</v>
      </c>
      <c r="B49" s="10"/>
      <c r="C49" s="117"/>
      <c r="D49" s="187">
        <f>D47-D48</f>
        <v>-516.29999999999995</v>
      </c>
      <c r="E49" s="117">
        <v>-516</v>
      </c>
      <c r="F49" s="184">
        <v>-51.9</v>
      </c>
      <c r="G49" s="179">
        <v>-13</v>
      </c>
      <c r="H49" s="179">
        <v>-13</v>
      </c>
      <c r="I49" s="179">
        <v>-13</v>
      </c>
      <c r="J49" s="179">
        <v>-13</v>
      </c>
      <c r="K49" s="228"/>
    </row>
    <row r="50" spans="1:11" s="2" customFormat="1" ht="42" customHeight="1">
      <c r="A50" s="230" t="s">
        <v>43</v>
      </c>
      <c r="B50" s="10">
        <v>1040</v>
      </c>
      <c r="C50" s="117">
        <v>-16</v>
      </c>
      <c r="D50" s="117">
        <v>-153</v>
      </c>
      <c r="E50" s="117">
        <v>-153</v>
      </c>
      <c r="F50" s="184">
        <v>-153</v>
      </c>
      <c r="G50" s="117">
        <v>-38.299999999999997</v>
      </c>
      <c r="H50" s="117">
        <v>-38.299999999999997</v>
      </c>
      <c r="I50" s="117">
        <v>-38.299999999999997</v>
      </c>
      <c r="J50" s="117">
        <v>-38.299999999999997</v>
      </c>
      <c r="K50" s="228"/>
    </row>
    <row r="51" spans="1:11" s="2" customFormat="1" ht="42" customHeight="1">
      <c r="A51" s="230" t="s">
        <v>44</v>
      </c>
      <c r="B51" s="10">
        <v>1041</v>
      </c>
      <c r="C51" s="117"/>
      <c r="D51" s="117"/>
      <c r="E51" s="117"/>
      <c r="F51" s="184"/>
      <c r="G51" s="117"/>
      <c r="H51" s="117"/>
      <c r="I51" s="117"/>
      <c r="J51" s="117"/>
      <c r="K51" s="228"/>
    </row>
    <row r="52" spans="1:11" s="2" customFormat="1" ht="20.100000000000001" customHeight="1">
      <c r="A52" s="230" t="s">
        <v>45</v>
      </c>
      <c r="B52" s="10">
        <v>1042</v>
      </c>
      <c r="C52" s="117"/>
      <c r="D52" s="117" t="s">
        <v>243</v>
      </c>
      <c r="E52" s="117" t="s">
        <v>243</v>
      </c>
      <c r="F52" s="184">
        <f>SUM(G52:J52)</f>
        <v>0</v>
      </c>
      <c r="G52" s="117" t="s">
        <v>243</v>
      </c>
      <c r="H52" s="117" t="s">
        <v>243</v>
      </c>
      <c r="I52" s="117" t="s">
        <v>243</v>
      </c>
      <c r="J52" s="117" t="s">
        <v>243</v>
      </c>
      <c r="K52" s="228"/>
    </row>
    <row r="53" spans="1:11" s="2" customFormat="1" ht="20.100000000000001" customHeight="1">
      <c r="A53" s="230" t="s">
        <v>46</v>
      </c>
      <c r="B53" s="10">
        <v>1043</v>
      </c>
      <c r="C53" s="117"/>
      <c r="D53" s="117" t="s">
        <v>243</v>
      </c>
      <c r="E53" s="117" t="s">
        <v>243</v>
      </c>
      <c r="F53" s="184">
        <f>SUM(G53:J53)</f>
        <v>0</v>
      </c>
      <c r="G53" s="117" t="s">
        <v>243</v>
      </c>
      <c r="H53" s="117" t="s">
        <v>243</v>
      </c>
      <c r="I53" s="117" t="s">
        <v>243</v>
      </c>
      <c r="J53" s="117" t="s">
        <v>243</v>
      </c>
      <c r="K53" s="228"/>
    </row>
    <row r="54" spans="1:11" s="2" customFormat="1" ht="20.100000000000001" customHeight="1">
      <c r="A54" s="230" t="s">
        <v>47</v>
      </c>
      <c r="B54" s="10">
        <v>1044</v>
      </c>
      <c r="C54" s="117">
        <v>-60</v>
      </c>
      <c r="D54" s="117">
        <v>-12</v>
      </c>
      <c r="E54" s="117">
        <v>-12</v>
      </c>
      <c r="F54" s="184">
        <v>-12</v>
      </c>
      <c r="G54" s="117">
        <v>-3</v>
      </c>
      <c r="H54" s="117">
        <v>-3</v>
      </c>
      <c r="I54" s="117">
        <v>-3</v>
      </c>
      <c r="J54" s="117">
        <v>-3</v>
      </c>
      <c r="K54" s="228"/>
    </row>
    <row r="55" spans="1:11" s="2" customFormat="1" ht="20.100000000000001" customHeight="1">
      <c r="A55" s="230" t="s">
        <v>65</v>
      </c>
      <c r="B55" s="10">
        <v>1045</v>
      </c>
      <c r="C55" s="117">
        <v>-0.2</v>
      </c>
      <c r="D55" s="117">
        <v>-32</v>
      </c>
      <c r="E55" s="117">
        <v>-32</v>
      </c>
      <c r="F55" s="184">
        <v>-18</v>
      </c>
      <c r="G55" s="117">
        <v>-4</v>
      </c>
      <c r="H55" s="117">
        <v>-4</v>
      </c>
      <c r="I55" s="117">
        <v>-6</v>
      </c>
      <c r="J55" s="117">
        <v>-4</v>
      </c>
      <c r="K55" s="228"/>
    </row>
    <row r="56" spans="1:11" s="2" customFormat="1" ht="20.100000000000001" customHeight="1">
      <c r="A56" s="230" t="s">
        <v>48</v>
      </c>
      <c r="B56" s="10">
        <v>1046</v>
      </c>
      <c r="C56" s="117"/>
      <c r="D56" s="117" t="s">
        <v>243</v>
      </c>
      <c r="E56" s="117" t="s">
        <v>243</v>
      </c>
      <c r="F56" s="184">
        <f>SUM(G56:J56)</f>
        <v>0</v>
      </c>
      <c r="G56" s="117" t="s">
        <v>243</v>
      </c>
      <c r="H56" s="117" t="s">
        <v>243</v>
      </c>
      <c r="I56" s="117" t="s">
        <v>243</v>
      </c>
      <c r="J56" s="117" t="s">
        <v>243</v>
      </c>
      <c r="K56" s="228"/>
    </row>
    <row r="57" spans="1:11" s="2" customFormat="1" ht="20.100000000000001" customHeight="1">
      <c r="A57" s="230" t="s">
        <v>49</v>
      </c>
      <c r="B57" s="10">
        <v>1047</v>
      </c>
      <c r="C57" s="117"/>
      <c r="D57" s="117" t="s">
        <v>243</v>
      </c>
      <c r="E57" s="117" t="s">
        <v>243</v>
      </c>
      <c r="F57" s="184">
        <f>SUM(G57:J57)</f>
        <v>0</v>
      </c>
      <c r="G57" s="117" t="s">
        <v>243</v>
      </c>
      <c r="H57" s="117" t="s">
        <v>243</v>
      </c>
      <c r="I57" s="117" t="s">
        <v>243</v>
      </c>
      <c r="J57" s="117" t="s">
        <v>243</v>
      </c>
      <c r="K57" s="228"/>
    </row>
    <row r="58" spans="1:11" s="2" customFormat="1" ht="20.100000000000001" customHeight="1">
      <c r="A58" s="230" t="s">
        <v>50</v>
      </c>
      <c r="B58" s="10">
        <v>1048</v>
      </c>
      <c r="C58" s="117"/>
      <c r="D58" s="117">
        <v>-2.6</v>
      </c>
      <c r="E58" s="117">
        <v>-2.6</v>
      </c>
      <c r="F58" s="184">
        <v>-2.6</v>
      </c>
      <c r="G58" s="117">
        <v>-0.7</v>
      </c>
      <c r="H58" s="117">
        <v>-0.7</v>
      </c>
      <c r="I58" s="117">
        <v>-0.7</v>
      </c>
      <c r="J58" s="117" t="s">
        <v>243</v>
      </c>
      <c r="K58" s="228"/>
    </row>
    <row r="59" spans="1:11" s="2" customFormat="1" ht="20.100000000000001" customHeight="1">
      <c r="A59" s="230" t="s">
        <v>51</v>
      </c>
      <c r="B59" s="10">
        <v>1049</v>
      </c>
      <c r="C59" s="117"/>
      <c r="D59" s="117">
        <v>-23.7</v>
      </c>
      <c r="E59" s="117">
        <v>-23.7</v>
      </c>
      <c r="F59" s="184">
        <v>-13.7</v>
      </c>
      <c r="G59" s="117">
        <v>-3.4</v>
      </c>
      <c r="H59" s="117">
        <v>-3.4</v>
      </c>
      <c r="I59" s="117">
        <v>-3.4</v>
      </c>
      <c r="J59" s="117">
        <v>-5.3</v>
      </c>
      <c r="K59" s="228"/>
    </row>
    <row r="60" spans="1:11" s="2" customFormat="1" ht="42.75" customHeight="1">
      <c r="A60" s="230" t="s">
        <v>83</v>
      </c>
      <c r="B60" s="10">
        <v>1050</v>
      </c>
      <c r="C60" s="117">
        <v>-53.4</v>
      </c>
      <c r="D60" s="117">
        <v>0</v>
      </c>
      <c r="E60" s="117">
        <v>0</v>
      </c>
      <c r="F60" s="184">
        <v>0</v>
      </c>
      <c r="G60" s="117">
        <v>0</v>
      </c>
      <c r="H60" s="117">
        <v>0</v>
      </c>
      <c r="I60" s="117">
        <v>0</v>
      </c>
      <c r="J60" s="117">
        <v>0</v>
      </c>
      <c r="K60" s="228"/>
    </row>
    <row r="61" spans="1:11" s="2" customFormat="1" ht="20.100000000000001" customHeight="1">
      <c r="A61" s="230" t="s">
        <v>52</v>
      </c>
      <c r="B61" s="218" t="s">
        <v>280</v>
      </c>
      <c r="C61" s="117"/>
      <c r="D61" s="117" t="s">
        <v>243</v>
      </c>
      <c r="E61" s="117" t="s">
        <v>243</v>
      </c>
      <c r="F61" s="184">
        <f>SUM(G61:J61)</f>
        <v>0</v>
      </c>
      <c r="G61" s="117" t="s">
        <v>243</v>
      </c>
      <c r="H61" s="117"/>
      <c r="I61" s="117" t="s">
        <v>243</v>
      </c>
      <c r="J61" s="117" t="s">
        <v>243</v>
      </c>
      <c r="K61" s="228"/>
    </row>
    <row r="62" spans="1:11" s="2" customFormat="1" ht="20.100000000000001" customHeight="1">
      <c r="A62" s="230" t="s">
        <v>430</v>
      </c>
      <c r="B62" s="10">
        <v>1051</v>
      </c>
      <c r="C62" s="117">
        <v>-24.8</v>
      </c>
      <c r="D62" s="117"/>
      <c r="E62" s="117"/>
      <c r="F62" s="184"/>
      <c r="G62" s="117"/>
      <c r="H62" s="117"/>
      <c r="I62" s="117"/>
      <c r="J62" s="117"/>
      <c r="K62" s="228"/>
    </row>
    <row r="63" spans="1:11" ht="20.100000000000001" customHeight="1">
      <c r="A63" s="230" t="s">
        <v>184</v>
      </c>
      <c r="B63" s="10">
        <v>1060</v>
      </c>
      <c r="C63" s="122"/>
      <c r="D63" s="122"/>
      <c r="E63" s="122"/>
      <c r="F63" s="184"/>
      <c r="G63" s="122"/>
      <c r="H63" s="122"/>
      <c r="I63" s="122"/>
      <c r="J63" s="122"/>
      <c r="K63" s="228"/>
    </row>
    <row r="64" spans="1:11" s="2" customFormat="1" ht="20.100000000000001" customHeight="1">
      <c r="A64" s="230" t="s">
        <v>151</v>
      </c>
      <c r="B64" s="10">
        <v>1061</v>
      </c>
      <c r="C64" s="117" t="s">
        <v>243</v>
      </c>
      <c r="D64" s="117" t="s">
        <v>243</v>
      </c>
      <c r="E64" s="117" t="s">
        <v>243</v>
      </c>
      <c r="F64" s="184">
        <f t="shared" ref="F64:F69" si="13">SUM(G64:J64)</f>
        <v>0</v>
      </c>
      <c r="G64" s="117" t="s">
        <v>243</v>
      </c>
      <c r="H64" s="117" t="s">
        <v>243</v>
      </c>
      <c r="I64" s="117" t="s">
        <v>243</v>
      </c>
      <c r="J64" s="117" t="s">
        <v>243</v>
      </c>
      <c r="K64" s="228"/>
    </row>
    <row r="65" spans="1:11" s="2" customFormat="1" ht="20.100000000000001" customHeight="1">
      <c r="A65" s="230" t="s">
        <v>152</v>
      </c>
      <c r="B65" s="10">
        <v>1062</v>
      </c>
      <c r="C65" s="117" t="s">
        <v>243</v>
      </c>
      <c r="D65" s="117" t="s">
        <v>243</v>
      </c>
      <c r="E65" s="117" t="s">
        <v>243</v>
      </c>
      <c r="F65" s="184">
        <f t="shared" si="13"/>
        <v>0</v>
      </c>
      <c r="G65" s="117" t="s">
        <v>243</v>
      </c>
      <c r="H65" s="117" t="s">
        <v>243</v>
      </c>
      <c r="I65" s="117" t="s">
        <v>243</v>
      </c>
      <c r="J65" s="117" t="s">
        <v>243</v>
      </c>
      <c r="K65" s="228"/>
    </row>
    <row r="66" spans="1:11" s="2" customFormat="1" ht="20.100000000000001" customHeight="1">
      <c r="A66" s="230" t="s">
        <v>41</v>
      </c>
      <c r="B66" s="10">
        <v>1063</v>
      </c>
      <c r="C66" s="117" t="s">
        <v>243</v>
      </c>
      <c r="D66" s="117" t="s">
        <v>243</v>
      </c>
      <c r="E66" s="117" t="s">
        <v>243</v>
      </c>
      <c r="F66" s="184">
        <f t="shared" si="13"/>
        <v>0</v>
      </c>
      <c r="G66" s="117" t="s">
        <v>243</v>
      </c>
      <c r="H66" s="117" t="s">
        <v>243</v>
      </c>
      <c r="I66" s="117" t="s">
        <v>243</v>
      </c>
      <c r="J66" s="117" t="s">
        <v>243</v>
      </c>
      <c r="K66" s="228"/>
    </row>
    <row r="67" spans="1:11" s="2" customFormat="1" ht="20.100000000000001" customHeight="1">
      <c r="A67" s="230" t="s">
        <v>42</v>
      </c>
      <c r="B67" s="10">
        <v>1064</v>
      </c>
      <c r="C67" s="117" t="s">
        <v>243</v>
      </c>
      <c r="D67" s="117" t="s">
        <v>243</v>
      </c>
      <c r="E67" s="117" t="s">
        <v>243</v>
      </c>
      <c r="F67" s="184">
        <f t="shared" si="13"/>
        <v>0</v>
      </c>
      <c r="G67" s="117" t="s">
        <v>243</v>
      </c>
      <c r="H67" s="117" t="s">
        <v>243</v>
      </c>
      <c r="I67" s="117" t="s">
        <v>243</v>
      </c>
      <c r="J67" s="117" t="s">
        <v>243</v>
      </c>
      <c r="K67" s="228"/>
    </row>
    <row r="68" spans="1:11" s="2" customFormat="1" ht="20.100000000000001" customHeight="1">
      <c r="A68" s="230" t="s">
        <v>64</v>
      </c>
      <c r="B68" s="10">
        <v>1065</v>
      </c>
      <c r="C68" s="117" t="s">
        <v>243</v>
      </c>
      <c r="D68" s="117" t="s">
        <v>243</v>
      </c>
      <c r="E68" s="117" t="s">
        <v>243</v>
      </c>
      <c r="F68" s="184">
        <f t="shared" si="13"/>
        <v>0</v>
      </c>
      <c r="G68" s="117" t="s">
        <v>243</v>
      </c>
      <c r="H68" s="117" t="s">
        <v>243</v>
      </c>
      <c r="I68" s="117" t="s">
        <v>243</v>
      </c>
      <c r="J68" s="117" t="s">
        <v>243</v>
      </c>
      <c r="K68" s="228"/>
    </row>
    <row r="69" spans="1:11" s="2" customFormat="1" ht="20.100000000000001" customHeight="1">
      <c r="A69" s="230" t="s">
        <v>86</v>
      </c>
      <c r="B69" s="10">
        <v>1066</v>
      </c>
      <c r="C69" s="117" t="s">
        <v>243</v>
      </c>
      <c r="D69" s="117" t="s">
        <v>243</v>
      </c>
      <c r="E69" s="117" t="s">
        <v>243</v>
      </c>
      <c r="F69" s="184">
        <f t="shared" si="13"/>
        <v>0</v>
      </c>
      <c r="G69" s="117" t="s">
        <v>243</v>
      </c>
      <c r="H69" s="117" t="s">
        <v>243</v>
      </c>
      <c r="I69" s="117" t="s">
        <v>243</v>
      </c>
      <c r="J69" s="117" t="s">
        <v>243</v>
      </c>
      <c r="K69" s="228"/>
    </row>
    <row r="70" spans="1:11" s="2" customFormat="1" ht="20.100000000000001" customHeight="1">
      <c r="A70" s="230" t="s">
        <v>121</v>
      </c>
      <c r="B70" s="10">
        <v>1067</v>
      </c>
      <c r="C70" s="117"/>
      <c r="D70" s="117"/>
      <c r="E70" s="117"/>
      <c r="F70" s="184"/>
      <c r="G70" s="117"/>
      <c r="H70" s="117"/>
      <c r="I70" s="117"/>
      <c r="J70" s="117"/>
      <c r="K70" s="228"/>
    </row>
    <row r="71" spans="1:11" s="2" customFormat="1" ht="20.100000000000001" customHeight="1">
      <c r="A71" s="226" t="s">
        <v>281</v>
      </c>
      <c r="B71" s="10">
        <v>1070</v>
      </c>
      <c r="C71" s="122">
        <v>0</v>
      </c>
      <c r="D71" s="122">
        <v>0</v>
      </c>
      <c r="E71" s="122">
        <v>0</v>
      </c>
      <c r="F71" s="184">
        <v>0</v>
      </c>
      <c r="G71" s="146">
        <v>0</v>
      </c>
      <c r="H71" s="146">
        <v>0</v>
      </c>
      <c r="I71" s="146">
        <v>0</v>
      </c>
      <c r="J71" s="146">
        <v>0</v>
      </c>
      <c r="K71" s="228"/>
    </row>
    <row r="72" spans="1:11" s="2" customFormat="1" ht="20.100000000000001" customHeight="1">
      <c r="A72" s="230" t="s">
        <v>410</v>
      </c>
      <c r="B72" s="10"/>
      <c r="C72" s="122"/>
      <c r="D72" s="122"/>
      <c r="E72" s="122"/>
      <c r="F72" s="184">
        <v>0</v>
      </c>
      <c r="G72" s="122"/>
      <c r="H72" s="122"/>
      <c r="I72" s="122"/>
      <c r="J72" s="122"/>
      <c r="K72" s="228"/>
    </row>
    <row r="73" spans="1:11" s="2" customFormat="1" ht="20.100000000000001" customHeight="1">
      <c r="A73" s="230" t="s">
        <v>179</v>
      </c>
      <c r="B73" s="10">
        <v>1071</v>
      </c>
      <c r="C73" s="117"/>
      <c r="D73" s="117">
        <v>0</v>
      </c>
      <c r="E73" s="117"/>
      <c r="F73" s="184">
        <f t="shared" ref="F73:F80" si="14">SUM(G73:J73)</f>
        <v>0</v>
      </c>
      <c r="G73" s="117"/>
      <c r="H73" s="117"/>
      <c r="I73" s="117"/>
      <c r="J73" s="117"/>
      <c r="K73" s="228"/>
    </row>
    <row r="74" spans="1:11" s="2" customFormat="1" ht="19.5" customHeight="1">
      <c r="A74" s="230" t="s">
        <v>282</v>
      </c>
      <c r="B74" s="10">
        <v>1072</v>
      </c>
      <c r="C74" s="117">
        <v>0</v>
      </c>
      <c r="D74" s="117"/>
      <c r="E74" s="117"/>
      <c r="F74" s="184">
        <f t="shared" si="14"/>
        <v>0</v>
      </c>
      <c r="G74" s="117"/>
      <c r="H74" s="117"/>
      <c r="I74" s="117"/>
      <c r="J74" s="117"/>
      <c r="K74" s="228"/>
    </row>
    <row r="75" spans="1:11" s="2" customFormat="1" ht="20.100000000000001" customHeight="1">
      <c r="A75" s="230" t="s">
        <v>411</v>
      </c>
      <c r="B75" s="10">
        <v>1073</v>
      </c>
      <c r="C75" s="117">
        <v>0</v>
      </c>
      <c r="D75" s="187">
        <v>0</v>
      </c>
      <c r="E75" s="117"/>
      <c r="F75" s="184">
        <f>D75*1.1798</f>
        <v>0</v>
      </c>
      <c r="G75" s="117">
        <v>0</v>
      </c>
      <c r="H75" s="117">
        <v>0</v>
      </c>
      <c r="I75" s="117">
        <v>0</v>
      </c>
      <c r="J75" s="117">
        <v>0</v>
      </c>
      <c r="K75" s="228"/>
    </row>
    <row r="76" spans="1:11" s="2" customFormat="1" ht="20.100000000000001" customHeight="1">
      <c r="A76" s="91" t="s">
        <v>88</v>
      </c>
      <c r="B76" s="10">
        <v>1080</v>
      </c>
      <c r="C76" s="122">
        <v>-14</v>
      </c>
      <c r="D76" s="122">
        <v>-500</v>
      </c>
      <c r="E76" s="122">
        <v>-500</v>
      </c>
      <c r="F76" s="184">
        <v>-800</v>
      </c>
      <c r="G76" s="122">
        <v>-200</v>
      </c>
      <c r="H76" s="122">
        <v>-200</v>
      </c>
      <c r="I76" s="122">
        <v>-200</v>
      </c>
      <c r="J76" s="122">
        <v>-200</v>
      </c>
      <c r="K76" s="228"/>
    </row>
    <row r="77" spans="1:11" s="2" customFormat="1" ht="20.100000000000001" customHeight="1">
      <c r="A77" s="230" t="s">
        <v>179</v>
      </c>
      <c r="B77" s="10">
        <v>1081</v>
      </c>
      <c r="C77" s="117">
        <v>0</v>
      </c>
      <c r="D77" s="117">
        <v>0</v>
      </c>
      <c r="E77" s="117">
        <v>0</v>
      </c>
      <c r="F77" s="184">
        <f t="shared" si="14"/>
        <v>0</v>
      </c>
      <c r="G77" s="117">
        <v>0</v>
      </c>
      <c r="H77" s="117">
        <v>0</v>
      </c>
      <c r="I77" s="117">
        <v>0</v>
      </c>
      <c r="J77" s="117">
        <v>0</v>
      </c>
      <c r="K77" s="228"/>
    </row>
    <row r="78" spans="1:11" s="2" customFormat="1" ht="20.100000000000001" customHeight="1">
      <c r="A78" s="230" t="s">
        <v>283</v>
      </c>
      <c r="B78" s="10">
        <v>1082</v>
      </c>
      <c r="C78" s="117">
        <v>0</v>
      </c>
      <c r="D78" s="117">
        <v>0</v>
      </c>
      <c r="E78" s="117">
        <v>0</v>
      </c>
      <c r="F78" s="184">
        <f t="shared" si="14"/>
        <v>0</v>
      </c>
      <c r="G78" s="117">
        <v>0</v>
      </c>
      <c r="H78" s="117">
        <v>0</v>
      </c>
      <c r="I78" s="117">
        <v>0</v>
      </c>
      <c r="J78" s="117">
        <v>0</v>
      </c>
      <c r="K78" s="228"/>
    </row>
    <row r="79" spans="1:11" s="2" customFormat="1" ht="20.100000000000001" customHeight="1">
      <c r="A79" s="230" t="s">
        <v>72</v>
      </c>
      <c r="B79" s="10">
        <v>1083</v>
      </c>
      <c r="C79" s="117" t="s">
        <v>243</v>
      </c>
      <c r="D79" s="117" t="s">
        <v>243</v>
      </c>
      <c r="E79" s="117" t="s">
        <v>243</v>
      </c>
      <c r="F79" s="184">
        <f t="shared" si="14"/>
        <v>0</v>
      </c>
      <c r="G79" s="117">
        <v>0</v>
      </c>
      <c r="H79" s="117">
        <v>0</v>
      </c>
      <c r="I79" s="117">
        <v>0</v>
      </c>
      <c r="J79" s="117">
        <v>0</v>
      </c>
      <c r="K79" s="228"/>
    </row>
    <row r="80" spans="1:11" s="2" customFormat="1" ht="20.100000000000001" customHeight="1">
      <c r="A80" s="230" t="s">
        <v>53</v>
      </c>
      <c r="B80" s="10">
        <v>1084</v>
      </c>
      <c r="C80" s="117" t="s">
        <v>243</v>
      </c>
      <c r="D80" s="117" t="s">
        <v>243</v>
      </c>
      <c r="E80" s="117" t="s">
        <v>243</v>
      </c>
      <c r="F80" s="184">
        <f t="shared" si="14"/>
        <v>0</v>
      </c>
      <c r="G80" s="117">
        <v>0</v>
      </c>
      <c r="H80" s="117">
        <v>0</v>
      </c>
      <c r="I80" s="117">
        <v>0</v>
      </c>
      <c r="J80" s="117">
        <v>0</v>
      </c>
      <c r="K80" s="228"/>
    </row>
    <row r="81" spans="1:11" s="2" customFormat="1" ht="20.100000000000001" customHeight="1">
      <c r="A81" s="230" t="s">
        <v>62</v>
      </c>
      <c r="B81" s="10">
        <v>1085</v>
      </c>
      <c r="C81" s="117" t="s">
        <v>243</v>
      </c>
      <c r="D81" s="117" t="s">
        <v>243</v>
      </c>
      <c r="E81" s="117" t="s">
        <v>243</v>
      </c>
      <c r="F81" s="184">
        <f>SUM(G81:J81)</f>
        <v>0</v>
      </c>
      <c r="G81" s="117">
        <v>0</v>
      </c>
      <c r="H81" s="117">
        <v>0</v>
      </c>
      <c r="I81" s="117">
        <v>0</v>
      </c>
      <c r="J81" s="117">
        <v>0</v>
      </c>
      <c r="K81" s="228"/>
    </row>
    <row r="82" spans="1:11" s="2" customFormat="1" ht="20.100000000000001" customHeight="1">
      <c r="A82" s="230" t="s">
        <v>448</v>
      </c>
      <c r="B82" s="10">
        <v>1086</v>
      </c>
      <c r="C82" s="117">
        <v>-14</v>
      </c>
      <c r="D82" s="117">
        <v>-500</v>
      </c>
      <c r="E82" s="117">
        <v>-500</v>
      </c>
      <c r="F82" s="184">
        <v>-800</v>
      </c>
      <c r="G82" s="117">
        <v>-200</v>
      </c>
      <c r="H82" s="117">
        <v>-200</v>
      </c>
      <c r="I82" s="117">
        <v>-200</v>
      </c>
      <c r="J82" s="117">
        <v>-200</v>
      </c>
      <c r="K82" s="228"/>
    </row>
    <row r="83" spans="1:11" s="227" customFormat="1" ht="20.100000000000001" customHeight="1">
      <c r="A83" s="226" t="s">
        <v>4</v>
      </c>
      <c r="B83" s="12">
        <v>1100</v>
      </c>
      <c r="C83" s="151">
        <f>SUM(C35,C36,C63,C71,C76)</f>
        <v>-1.0000000000031832</v>
      </c>
      <c r="D83" s="151">
        <f>SUM(D35,D36,D63,D71,D76)</f>
        <v>-0.2000000000007276</v>
      </c>
      <c r="E83" s="151">
        <f>SUM(E35,E36,E63,E71,E76)</f>
        <v>0.19999999999890861</v>
      </c>
      <c r="F83" s="151">
        <f t="shared" ref="F83:J83" si="15">SUM(F35,F36,F63,F71,F76)</f>
        <v>2.3399999999983265</v>
      </c>
      <c r="G83" s="151">
        <f t="shared" si="15"/>
        <v>0.1499999999996362</v>
      </c>
      <c r="H83" s="151">
        <f t="shared" si="15"/>
        <v>1.2999999999992724</v>
      </c>
      <c r="I83" s="151">
        <f t="shared" si="15"/>
        <v>1.3374999999996362</v>
      </c>
      <c r="J83" s="151">
        <f t="shared" si="15"/>
        <v>2.4718750000001819</v>
      </c>
      <c r="K83" s="232"/>
    </row>
    <row r="84" spans="1:11" ht="20.100000000000001" customHeight="1">
      <c r="A84" s="230" t="s">
        <v>114</v>
      </c>
      <c r="B84" s="10">
        <v>1110</v>
      </c>
      <c r="C84" s="117"/>
      <c r="D84" s="117"/>
      <c r="E84" s="117"/>
      <c r="F84" s="184">
        <f>SUM(G84:J84)</f>
        <v>0</v>
      </c>
      <c r="G84" s="117"/>
      <c r="H84" s="117"/>
      <c r="I84" s="117"/>
      <c r="J84" s="117"/>
      <c r="K84" s="228"/>
    </row>
    <row r="85" spans="1:11" ht="20.100000000000001" customHeight="1">
      <c r="A85" s="230" t="s">
        <v>115</v>
      </c>
      <c r="B85" s="10">
        <v>1120</v>
      </c>
      <c r="C85" s="117" t="s">
        <v>243</v>
      </c>
      <c r="D85" s="117" t="s">
        <v>243</v>
      </c>
      <c r="E85" s="117" t="s">
        <v>243</v>
      </c>
      <c r="F85" s="184">
        <f>SUM(G85:J85)</f>
        <v>0</v>
      </c>
      <c r="G85" s="117" t="s">
        <v>243</v>
      </c>
      <c r="H85" s="117" t="s">
        <v>243</v>
      </c>
      <c r="I85" s="117" t="s">
        <v>243</v>
      </c>
      <c r="J85" s="117" t="s">
        <v>243</v>
      </c>
      <c r="K85" s="228"/>
    </row>
    <row r="86" spans="1:11" ht="20.100000000000001" customHeight="1">
      <c r="A86" s="230" t="s">
        <v>437</v>
      </c>
      <c r="B86" s="10">
        <v>1130</v>
      </c>
      <c r="C86" s="117">
        <v>11</v>
      </c>
      <c r="D86" s="117"/>
      <c r="E86" s="117"/>
      <c r="F86" s="184">
        <f>SUM(G86:J86)</f>
        <v>0</v>
      </c>
      <c r="G86" s="117"/>
      <c r="H86" s="117"/>
      <c r="I86" s="117"/>
      <c r="J86" s="117"/>
      <c r="K86" s="228"/>
    </row>
    <row r="87" spans="1:11" ht="20.100000000000001" customHeight="1">
      <c r="A87" s="230" t="s">
        <v>438</v>
      </c>
      <c r="B87" s="10">
        <v>1140</v>
      </c>
      <c r="C87" s="117">
        <v>-127</v>
      </c>
      <c r="D87" s="117" t="s">
        <v>243</v>
      </c>
      <c r="E87" s="117" t="s">
        <v>243</v>
      </c>
      <c r="F87" s="184">
        <f>SUM(G87:J87)</f>
        <v>0</v>
      </c>
      <c r="G87" s="117" t="s">
        <v>243</v>
      </c>
      <c r="H87" s="117" t="s">
        <v>243</v>
      </c>
      <c r="I87" s="117" t="s">
        <v>243</v>
      </c>
      <c r="J87" s="117" t="s">
        <v>243</v>
      </c>
      <c r="K87" s="228"/>
    </row>
    <row r="88" spans="1:11" ht="20.100000000000001" customHeight="1">
      <c r="A88" s="230" t="s">
        <v>249</v>
      </c>
      <c r="B88" s="10">
        <v>1150</v>
      </c>
      <c r="C88" s="122">
        <v>42</v>
      </c>
      <c r="D88" s="122"/>
      <c r="E88" s="122"/>
      <c r="F88" s="184"/>
      <c r="G88" s="122"/>
      <c r="H88" s="122"/>
      <c r="I88" s="122"/>
      <c r="J88" s="122"/>
      <c r="K88" s="228"/>
    </row>
    <row r="89" spans="1:11" ht="20.100000000000001" customHeight="1">
      <c r="A89" s="230" t="s">
        <v>179</v>
      </c>
      <c r="B89" s="10">
        <v>1151</v>
      </c>
      <c r="C89" s="117"/>
      <c r="D89" s="117"/>
      <c r="E89" s="117"/>
      <c r="F89" s="184">
        <f>SUM(G89:J89)</f>
        <v>0</v>
      </c>
      <c r="G89" s="117"/>
      <c r="H89" s="117"/>
      <c r="I89" s="117"/>
      <c r="J89" s="117"/>
      <c r="K89" s="228"/>
    </row>
    <row r="90" spans="1:11" ht="20.100000000000001" customHeight="1">
      <c r="A90" s="230" t="s">
        <v>394</v>
      </c>
      <c r="B90" s="10">
        <v>1152</v>
      </c>
      <c r="C90" s="117">
        <v>42</v>
      </c>
      <c r="D90" s="117"/>
      <c r="E90" s="117"/>
      <c r="F90" s="184"/>
      <c r="G90" s="117"/>
      <c r="H90" s="117"/>
      <c r="I90" s="117"/>
      <c r="J90" s="117"/>
      <c r="K90" s="228"/>
    </row>
    <row r="91" spans="1:11" ht="20.100000000000001" customHeight="1">
      <c r="A91" s="230" t="s">
        <v>284</v>
      </c>
      <c r="B91" s="10">
        <v>1160</v>
      </c>
      <c r="C91" s="122">
        <v>0</v>
      </c>
      <c r="D91" s="122">
        <f t="shared" ref="D91:J91" si="16">SUM(D92:D93)</f>
        <v>0</v>
      </c>
      <c r="E91" s="122">
        <f t="shared" si="16"/>
        <v>0</v>
      </c>
      <c r="F91" s="184">
        <f>SUM(G91:J91)</f>
        <v>0</v>
      </c>
      <c r="G91" s="122">
        <f t="shared" si="16"/>
        <v>0</v>
      </c>
      <c r="H91" s="122">
        <f t="shared" si="16"/>
        <v>0</v>
      </c>
      <c r="I91" s="122">
        <f t="shared" si="16"/>
        <v>0</v>
      </c>
      <c r="J91" s="122">
        <f t="shared" si="16"/>
        <v>0</v>
      </c>
      <c r="K91" s="228"/>
    </row>
    <row r="92" spans="1:11" ht="20.100000000000001" customHeight="1">
      <c r="A92" s="230" t="s">
        <v>179</v>
      </c>
      <c r="B92" s="10">
        <v>1161</v>
      </c>
      <c r="C92" s="117"/>
      <c r="D92" s="117" t="s">
        <v>243</v>
      </c>
      <c r="E92" s="117" t="s">
        <v>243</v>
      </c>
      <c r="F92" s="184">
        <f>SUM(G92:J92)</f>
        <v>0</v>
      </c>
      <c r="G92" s="117" t="s">
        <v>243</v>
      </c>
      <c r="H92" s="117" t="s">
        <v>243</v>
      </c>
      <c r="I92" s="117" t="s">
        <v>243</v>
      </c>
      <c r="J92" s="117" t="s">
        <v>243</v>
      </c>
      <c r="K92" s="228"/>
    </row>
    <row r="93" spans="1:11" ht="20.100000000000001" customHeight="1">
      <c r="A93" s="230" t="s">
        <v>395</v>
      </c>
      <c r="B93" s="10">
        <v>1162</v>
      </c>
      <c r="C93" s="117">
        <v>0</v>
      </c>
      <c r="D93" s="117"/>
      <c r="E93" s="117"/>
      <c r="F93" s="184">
        <f>SUM(G93:J93)</f>
        <v>0</v>
      </c>
      <c r="G93" s="117" t="s">
        <v>243</v>
      </c>
      <c r="H93" s="117" t="s">
        <v>243</v>
      </c>
      <c r="I93" s="117" t="s">
        <v>243</v>
      </c>
      <c r="J93" s="117" t="s">
        <v>243</v>
      </c>
      <c r="K93" s="228"/>
    </row>
    <row r="94" spans="1:11" s="227" customFormat="1" ht="20.100000000000001" customHeight="1">
      <c r="A94" s="226" t="s">
        <v>102</v>
      </c>
      <c r="B94" s="12">
        <v>1170</v>
      </c>
      <c r="C94" s="151">
        <f>SUM(C83:C88)</f>
        <v>-75.000000000003183</v>
      </c>
      <c r="D94" s="151">
        <f>SUM(D83,D84,D85,D86,D87,D88,D91)</f>
        <v>-0.2000000000007276</v>
      </c>
      <c r="E94" s="151">
        <f>SUM(E83,E84,E85,E86,E87,E88,E91)</f>
        <v>0.19999999999890861</v>
      </c>
      <c r="F94" s="151">
        <f>SUM(F83,F84,F85,F86,F87,F88,F91)</f>
        <v>2.3399999999983265</v>
      </c>
      <c r="G94" s="151">
        <f t="shared" ref="G94:J94" si="17">SUM(G83,G84,G85,G86,G87,G88,G91)</f>
        <v>0.1499999999996362</v>
      </c>
      <c r="H94" s="151">
        <f t="shared" si="17"/>
        <v>1.2999999999992724</v>
      </c>
      <c r="I94" s="151">
        <f t="shared" si="17"/>
        <v>1.3374999999996362</v>
      </c>
      <c r="J94" s="151">
        <f t="shared" si="17"/>
        <v>2.4718750000001819</v>
      </c>
      <c r="K94" s="232"/>
    </row>
    <row r="95" spans="1:11" s="227" customFormat="1" ht="20.100000000000001" customHeight="1">
      <c r="A95" s="230" t="s">
        <v>252</v>
      </c>
      <c r="B95" s="219">
        <v>1180</v>
      </c>
      <c r="C95" s="117" t="s">
        <v>243</v>
      </c>
      <c r="D95" s="117" t="s">
        <v>243</v>
      </c>
      <c r="E95" s="117" t="s">
        <v>243</v>
      </c>
      <c r="F95" s="184">
        <f>SUM(G95:J95)</f>
        <v>0</v>
      </c>
      <c r="G95" s="117" t="s">
        <v>243</v>
      </c>
      <c r="H95" s="117" t="s">
        <v>243</v>
      </c>
      <c r="I95" s="117" t="s">
        <v>243</v>
      </c>
      <c r="J95" s="117" t="s">
        <v>243</v>
      </c>
      <c r="K95" s="232"/>
    </row>
    <row r="96" spans="1:11" s="227" customFormat="1" ht="20.100000000000001" customHeight="1">
      <c r="A96" s="230" t="s">
        <v>253</v>
      </c>
      <c r="B96" s="219">
        <v>1181</v>
      </c>
      <c r="C96" s="117"/>
      <c r="D96" s="117"/>
      <c r="E96" s="117"/>
      <c r="F96" s="184">
        <f>SUM(G96:J96)</f>
        <v>0</v>
      </c>
      <c r="G96" s="117"/>
      <c r="H96" s="117"/>
      <c r="I96" s="117"/>
      <c r="J96" s="117"/>
      <c r="K96" s="232"/>
    </row>
    <row r="97" spans="1:11" ht="20.100000000000001" customHeight="1">
      <c r="A97" s="230" t="s">
        <v>254</v>
      </c>
      <c r="B97" s="10">
        <v>1190</v>
      </c>
      <c r="C97" s="117"/>
      <c r="D97" s="117"/>
      <c r="E97" s="117"/>
      <c r="F97" s="184">
        <f>SUM(G97:J97)</f>
        <v>0</v>
      </c>
      <c r="G97" s="117"/>
      <c r="H97" s="117"/>
      <c r="I97" s="117"/>
      <c r="J97" s="117"/>
      <c r="K97" s="228"/>
    </row>
    <row r="98" spans="1:11" ht="20.100000000000001" customHeight="1">
      <c r="A98" s="230" t="s">
        <v>255</v>
      </c>
      <c r="B98" s="218">
        <v>1191</v>
      </c>
      <c r="C98" s="117" t="s">
        <v>243</v>
      </c>
      <c r="D98" s="117" t="s">
        <v>243</v>
      </c>
      <c r="E98" s="117" t="s">
        <v>243</v>
      </c>
      <c r="F98" s="184">
        <f>SUM(G98:J98)</f>
        <v>0</v>
      </c>
      <c r="G98" s="117" t="s">
        <v>243</v>
      </c>
      <c r="H98" s="117" t="s">
        <v>243</v>
      </c>
      <c r="I98" s="117" t="s">
        <v>243</v>
      </c>
      <c r="J98" s="117" t="s">
        <v>243</v>
      </c>
      <c r="K98" s="228"/>
    </row>
    <row r="99" spans="1:11" s="227" customFormat="1" ht="20.100000000000001" customHeight="1">
      <c r="A99" s="226" t="s">
        <v>354</v>
      </c>
      <c r="B99" s="12">
        <v>1200</v>
      </c>
      <c r="C99" s="151">
        <f t="shared" ref="C99:J99" si="18">SUM(C94,C95,C96,C97,C98)</f>
        <v>-75.000000000003183</v>
      </c>
      <c r="D99" s="151">
        <f t="shared" si="18"/>
        <v>-0.2000000000007276</v>
      </c>
      <c r="E99" s="151">
        <f t="shared" si="18"/>
        <v>0.19999999999890861</v>
      </c>
      <c r="F99" s="151">
        <f t="shared" si="18"/>
        <v>2.3399999999983265</v>
      </c>
      <c r="G99" s="151">
        <f t="shared" si="18"/>
        <v>0.1499999999996362</v>
      </c>
      <c r="H99" s="151">
        <f t="shared" si="18"/>
        <v>1.2999999999992724</v>
      </c>
      <c r="I99" s="151">
        <f t="shared" si="18"/>
        <v>1.3374999999996362</v>
      </c>
      <c r="J99" s="151">
        <f t="shared" si="18"/>
        <v>2.4718750000001819</v>
      </c>
      <c r="K99" s="232"/>
    </row>
    <row r="100" spans="1:11" ht="20.100000000000001" customHeight="1">
      <c r="A100" s="230" t="s">
        <v>28</v>
      </c>
      <c r="B100" s="218">
        <v>1201</v>
      </c>
      <c r="C100" s="167"/>
      <c r="D100" s="167"/>
      <c r="E100" s="167"/>
      <c r="F100" s="168"/>
      <c r="G100" s="167"/>
      <c r="H100" s="167"/>
      <c r="I100" s="167"/>
      <c r="J100" s="167"/>
      <c r="K100" s="228"/>
    </row>
    <row r="101" spans="1:11" ht="20.100000000000001" customHeight="1">
      <c r="A101" s="230" t="s">
        <v>29</v>
      </c>
      <c r="B101" s="218">
        <v>1202</v>
      </c>
      <c r="C101" s="167"/>
      <c r="D101" s="167"/>
      <c r="E101" s="167"/>
      <c r="F101" s="168"/>
      <c r="G101" s="167"/>
      <c r="H101" s="167"/>
      <c r="I101" s="167"/>
      <c r="J101" s="167"/>
      <c r="K101" s="228"/>
    </row>
    <row r="102" spans="1:11" ht="20.100000000000001" customHeight="1">
      <c r="A102" s="226" t="s">
        <v>19</v>
      </c>
      <c r="B102" s="10">
        <v>1210</v>
      </c>
      <c r="C102" s="154">
        <f>SUM(C7,C71,C84,C86,C88,C96,C97)</f>
        <v>33481</v>
      </c>
      <c r="D102" s="154">
        <f>SUM(D7,D71,D84,D86,D88,D96,D97)</f>
        <v>44460</v>
      </c>
      <c r="E102" s="154">
        <f>SUM(E7,E71,E84,E86,E88,E96,E97)</f>
        <v>44460</v>
      </c>
      <c r="F102" s="154">
        <f>SUM(F7,F71,F84,F86,F88,F96,F97)</f>
        <v>52018</v>
      </c>
      <c r="G102" s="154">
        <f t="shared" ref="G102:J102" si="19">SUM(G7,G71,G84,G86,G88,G96,G97)</f>
        <v>10403.6</v>
      </c>
      <c r="H102" s="154">
        <f t="shared" si="19"/>
        <v>15605.4</v>
      </c>
      <c r="I102" s="154">
        <f t="shared" si="19"/>
        <v>14672</v>
      </c>
      <c r="J102" s="154">
        <f t="shared" si="19"/>
        <v>7558</v>
      </c>
      <c r="K102" s="228"/>
    </row>
    <row r="103" spans="1:11" ht="20.100000000000001" customHeight="1">
      <c r="A103" s="226" t="s">
        <v>118</v>
      </c>
      <c r="B103" s="10">
        <v>1220</v>
      </c>
      <c r="C103" s="154">
        <f>SUM(C10,C36,C63,C76,C85,C87,C91,C95,C98)</f>
        <v>-33556</v>
      </c>
      <c r="D103" s="154">
        <f>SUM(D10,D36,D63,D76,D85,D87,D91,D95,D98)</f>
        <v>-44460.2</v>
      </c>
      <c r="E103" s="154">
        <f>SUM(E10,E36,E63,E76,E85,E87,E91,E95,E98)</f>
        <v>-44459.8</v>
      </c>
      <c r="F103" s="154">
        <f>SUM(F10,F36,F63,F76,F85,F87,F91,F95,F98)</f>
        <v>-52015.66</v>
      </c>
      <c r="G103" s="154">
        <f t="shared" ref="G103:J103" si="20">SUM(G10,G36,G63,G76,G85,G87,G91,G95,G98)</f>
        <v>-10403.450000000001</v>
      </c>
      <c r="H103" s="154">
        <f t="shared" si="20"/>
        <v>-15604.1</v>
      </c>
      <c r="I103" s="154">
        <f t="shared" si="20"/>
        <v>-14670.6625</v>
      </c>
      <c r="J103" s="154">
        <f t="shared" si="20"/>
        <v>-7555.5281249999998</v>
      </c>
      <c r="K103" s="228"/>
    </row>
    <row r="104" spans="1:11" ht="19.5" customHeight="1">
      <c r="A104" s="230" t="s">
        <v>195</v>
      </c>
      <c r="B104" s="10">
        <v>1230</v>
      </c>
      <c r="C104" s="117"/>
      <c r="D104" s="117"/>
      <c r="E104" s="117"/>
      <c r="F104" s="122">
        <f>SUM(G104:J104)</f>
        <v>0</v>
      </c>
      <c r="G104" s="117"/>
      <c r="H104" s="117"/>
      <c r="I104" s="117"/>
      <c r="J104" s="117"/>
      <c r="K104" s="228"/>
    </row>
    <row r="105" spans="1:11" ht="20.100000000000001" customHeight="1">
      <c r="A105" s="286" t="s">
        <v>146</v>
      </c>
      <c r="B105" s="267"/>
      <c r="C105" s="267"/>
      <c r="D105" s="267"/>
      <c r="E105" s="267"/>
      <c r="F105" s="267"/>
      <c r="G105" s="267"/>
      <c r="H105" s="267"/>
      <c r="I105" s="267"/>
      <c r="J105" s="267"/>
      <c r="K105" s="287"/>
    </row>
    <row r="106" spans="1:11" ht="20.100000000000001" customHeight="1">
      <c r="A106" s="230" t="s">
        <v>285</v>
      </c>
      <c r="B106" s="10">
        <v>1300</v>
      </c>
      <c r="C106" s="122">
        <f>C83</f>
        <v>-1.0000000000031832</v>
      </c>
      <c r="D106" s="122">
        <f t="shared" ref="D106:J106" si="21">D83</f>
        <v>-0.2000000000007276</v>
      </c>
      <c r="E106" s="122">
        <f t="shared" si="21"/>
        <v>0.19999999999890861</v>
      </c>
      <c r="F106" s="122">
        <f t="shared" si="21"/>
        <v>2.3399999999983265</v>
      </c>
      <c r="G106" s="122">
        <f t="shared" si="21"/>
        <v>0.1499999999996362</v>
      </c>
      <c r="H106" s="122">
        <f t="shared" si="21"/>
        <v>1.2999999999992724</v>
      </c>
      <c r="I106" s="122">
        <f t="shared" si="21"/>
        <v>1.3374999999996362</v>
      </c>
      <c r="J106" s="122">
        <f t="shared" si="21"/>
        <v>2.4718750000001819</v>
      </c>
      <c r="K106" s="228"/>
    </row>
    <row r="107" spans="1:11" ht="20.100000000000001" customHeight="1">
      <c r="A107" s="230" t="s">
        <v>320</v>
      </c>
      <c r="B107" s="10">
        <v>1301</v>
      </c>
      <c r="C107" s="122">
        <f>C119</f>
        <v>914</v>
      </c>
      <c r="D107" s="122">
        <f t="shared" ref="D107:J107" si="22">D119</f>
        <v>1177</v>
      </c>
      <c r="E107" s="122">
        <f t="shared" si="22"/>
        <v>1177</v>
      </c>
      <c r="F107" s="122">
        <f t="shared" si="22"/>
        <v>1177</v>
      </c>
      <c r="G107" s="122">
        <f t="shared" si="22"/>
        <v>294.3</v>
      </c>
      <c r="H107" s="122">
        <f t="shared" si="22"/>
        <v>294.3</v>
      </c>
      <c r="I107" s="122">
        <f t="shared" si="22"/>
        <v>294.3</v>
      </c>
      <c r="J107" s="122">
        <f t="shared" si="22"/>
        <v>294.3</v>
      </c>
      <c r="K107" s="228"/>
    </row>
    <row r="108" spans="1:11" ht="20.100000000000001" customHeight="1">
      <c r="A108" s="230" t="s">
        <v>321</v>
      </c>
      <c r="B108" s="10">
        <v>1302</v>
      </c>
      <c r="C108" s="122">
        <f>C73</f>
        <v>0</v>
      </c>
      <c r="D108" s="122">
        <f>D73</f>
        <v>0</v>
      </c>
      <c r="E108" s="122">
        <f t="shared" ref="E108:J108" si="23">E73</f>
        <v>0</v>
      </c>
      <c r="F108" s="122">
        <f>F73</f>
        <v>0</v>
      </c>
      <c r="G108" s="122">
        <f t="shared" si="23"/>
        <v>0</v>
      </c>
      <c r="H108" s="122">
        <f t="shared" si="23"/>
        <v>0</v>
      </c>
      <c r="I108" s="122">
        <f t="shared" si="23"/>
        <v>0</v>
      </c>
      <c r="J108" s="122">
        <f t="shared" si="23"/>
        <v>0</v>
      </c>
      <c r="K108" s="228"/>
    </row>
    <row r="109" spans="1:11" ht="20.100000000000001" customHeight="1">
      <c r="A109" s="230" t="s">
        <v>322</v>
      </c>
      <c r="B109" s="10">
        <v>1303</v>
      </c>
      <c r="C109" s="122">
        <f>C77</f>
        <v>0</v>
      </c>
      <c r="D109" s="122">
        <f>D77</f>
        <v>0</v>
      </c>
      <c r="E109" s="122">
        <f t="shared" ref="E109:J109" si="24">E77</f>
        <v>0</v>
      </c>
      <c r="F109" s="122">
        <f>F77</f>
        <v>0</v>
      </c>
      <c r="G109" s="122">
        <f t="shared" si="24"/>
        <v>0</v>
      </c>
      <c r="H109" s="122">
        <f t="shared" si="24"/>
        <v>0</v>
      </c>
      <c r="I109" s="122">
        <f t="shared" si="24"/>
        <v>0</v>
      </c>
      <c r="J109" s="122">
        <f t="shared" si="24"/>
        <v>0</v>
      </c>
      <c r="K109" s="228"/>
    </row>
    <row r="110" spans="1:11" ht="20.100000000000001" customHeight="1">
      <c r="A110" s="230" t="s">
        <v>323</v>
      </c>
      <c r="B110" s="10">
        <v>1304</v>
      </c>
      <c r="C110" s="122">
        <f>C74</f>
        <v>0</v>
      </c>
      <c r="D110" s="122">
        <f>D74</f>
        <v>0</v>
      </c>
      <c r="E110" s="122">
        <f t="shared" ref="E110:I110" si="25">E74</f>
        <v>0</v>
      </c>
      <c r="F110" s="122">
        <f>F74</f>
        <v>0</v>
      </c>
      <c r="G110" s="122">
        <f t="shared" si="25"/>
        <v>0</v>
      </c>
      <c r="H110" s="122">
        <f t="shared" si="25"/>
        <v>0</v>
      </c>
      <c r="I110" s="122">
        <f t="shared" si="25"/>
        <v>0</v>
      </c>
      <c r="J110" s="122">
        <f>J74</f>
        <v>0</v>
      </c>
      <c r="K110" s="228"/>
    </row>
    <row r="111" spans="1:11" ht="20.100000000000001" customHeight="1">
      <c r="A111" s="230" t="s">
        <v>324</v>
      </c>
      <c r="B111" s="10">
        <v>1305</v>
      </c>
      <c r="C111" s="122">
        <f>C78</f>
        <v>0</v>
      </c>
      <c r="D111" s="122">
        <f t="shared" ref="D111:J111" si="26">D78</f>
        <v>0</v>
      </c>
      <c r="E111" s="122">
        <f t="shared" si="26"/>
        <v>0</v>
      </c>
      <c r="F111" s="122">
        <f t="shared" si="26"/>
        <v>0</v>
      </c>
      <c r="G111" s="122">
        <f t="shared" si="26"/>
        <v>0</v>
      </c>
      <c r="H111" s="122">
        <f t="shared" si="26"/>
        <v>0</v>
      </c>
      <c r="I111" s="122">
        <f t="shared" si="26"/>
        <v>0</v>
      </c>
      <c r="J111" s="122">
        <f t="shared" si="26"/>
        <v>0</v>
      </c>
      <c r="K111" s="228"/>
    </row>
    <row r="112" spans="1:11" s="227" customFormat="1" ht="20.100000000000001" customHeight="1">
      <c r="A112" s="226" t="s">
        <v>137</v>
      </c>
      <c r="B112" s="12">
        <v>1310</v>
      </c>
      <c r="C112" s="153">
        <f>C106+C107-C108-C109-C110-C111</f>
        <v>912.99999999999682</v>
      </c>
      <c r="D112" s="153">
        <f>F112</f>
        <v>1179.3399999999983</v>
      </c>
      <c r="E112" s="153">
        <f t="shared" ref="E112:J112" si="27">E106+E107-E108-E109-E110-E111</f>
        <v>1177.1999999999989</v>
      </c>
      <c r="F112" s="153">
        <f>F106+F107-F108-F109-F110-F111</f>
        <v>1179.3399999999983</v>
      </c>
      <c r="G112" s="153">
        <f t="shared" si="27"/>
        <v>294.44999999999965</v>
      </c>
      <c r="H112" s="153">
        <f t="shared" si="27"/>
        <v>295.59999999999928</v>
      </c>
      <c r="I112" s="153">
        <f t="shared" si="27"/>
        <v>295.63749999999965</v>
      </c>
      <c r="J112" s="153">
        <f t="shared" si="27"/>
        <v>296.77187500000019</v>
      </c>
      <c r="K112" s="232"/>
    </row>
    <row r="113" spans="1:11" ht="20.100000000000001" customHeight="1">
      <c r="A113" s="285" t="s">
        <v>187</v>
      </c>
      <c r="B113" s="285"/>
      <c r="C113" s="285"/>
      <c r="D113" s="285"/>
      <c r="E113" s="285"/>
      <c r="F113" s="285"/>
      <c r="G113" s="285"/>
      <c r="H113" s="285"/>
      <c r="I113" s="285"/>
      <c r="J113" s="285"/>
      <c r="K113" s="285"/>
    </row>
    <row r="114" spans="1:11" ht="20.100000000000001" customHeight="1">
      <c r="A114" s="230" t="s">
        <v>216</v>
      </c>
      <c r="B114" s="10">
        <v>1400</v>
      </c>
      <c r="C114" s="117">
        <f>C115+C116+C117+C118+C119+C120</f>
        <v>33563.4</v>
      </c>
      <c r="D114" s="187">
        <v>15947</v>
      </c>
      <c r="E114" s="117">
        <v>15947</v>
      </c>
      <c r="F114" s="122">
        <f>D114*1.1798</f>
        <v>18814.2706</v>
      </c>
      <c r="G114" s="117">
        <v>4702</v>
      </c>
      <c r="H114" s="117">
        <v>4704</v>
      </c>
      <c r="I114" s="117">
        <v>4704</v>
      </c>
      <c r="J114" s="117">
        <v>4704</v>
      </c>
      <c r="K114" s="228"/>
    </row>
    <row r="115" spans="1:11" ht="20.100000000000001" customHeight="1">
      <c r="A115" s="230" t="s">
        <v>215</v>
      </c>
      <c r="B115" s="134">
        <v>1401</v>
      </c>
      <c r="C115" s="117">
        <f>-C13</f>
        <v>15178.4</v>
      </c>
      <c r="D115" s="187">
        <v>3320</v>
      </c>
      <c r="E115" s="117">
        <v>3320</v>
      </c>
      <c r="F115" s="122">
        <f t="shared" ref="F115:F120" si="28">D115*1.1798</f>
        <v>3916.9359999999997</v>
      </c>
      <c r="G115" s="117">
        <v>979</v>
      </c>
      <c r="H115" s="117">
        <v>979</v>
      </c>
      <c r="I115" s="117">
        <v>979</v>
      </c>
      <c r="J115" s="117">
        <v>980</v>
      </c>
      <c r="K115" s="228"/>
    </row>
    <row r="116" spans="1:11" ht="20.100000000000001" customHeight="1">
      <c r="A116" s="230" t="s">
        <v>31</v>
      </c>
      <c r="B116" s="134">
        <v>1402</v>
      </c>
      <c r="C116" s="117">
        <f>-(C20+C21)</f>
        <v>2752</v>
      </c>
      <c r="D116" s="187">
        <v>1300</v>
      </c>
      <c r="E116" s="117">
        <v>1300</v>
      </c>
      <c r="F116" s="122">
        <f t="shared" si="28"/>
        <v>1533.74</v>
      </c>
      <c r="G116" s="117">
        <v>383</v>
      </c>
      <c r="H116" s="117">
        <v>383</v>
      </c>
      <c r="I116" s="117">
        <v>383</v>
      </c>
      <c r="J116" s="117">
        <v>384</v>
      </c>
      <c r="K116" s="228"/>
    </row>
    <row r="117" spans="1:11" ht="20.100000000000001" customHeight="1">
      <c r="A117" s="230" t="s">
        <v>5</v>
      </c>
      <c r="B117" s="135">
        <v>1410</v>
      </c>
      <c r="C117" s="117">
        <f>-(C22+C44)</f>
        <v>11184</v>
      </c>
      <c r="D117" s="117">
        <f t="shared" ref="D117:J117" si="29">-(D22+D44)</f>
        <v>16698.099999999999</v>
      </c>
      <c r="E117" s="117">
        <f t="shared" si="29"/>
        <v>16698.099999999999</v>
      </c>
      <c r="F117" s="117">
        <f t="shared" si="29"/>
        <v>22238</v>
      </c>
      <c r="G117" s="117">
        <f t="shared" si="29"/>
        <v>5847</v>
      </c>
      <c r="H117" s="117">
        <f t="shared" si="29"/>
        <v>6456</v>
      </c>
      <c r="I117" s="117">
        <f t="shared" si="29"/>
        <v>6456</v>
      </c>
      <c r="J117" s="117">
        <f t="shared" si="29"/>
        <v>4880</v>
      </c>
      <c r="K117" s="228"/>
    </row>
    <row r="118" spans="1:11" ht="20.100000000000001" customHeight="1">
      <c r="A118" s="230" t="s">
        <v>6</v>
      </c>
      <c r="B118" s="135">
        <v>1420</v>
      </c>
      <c r="C118" s="117">
        <f>-(C25+C47)</f>
        <v>2589</v>
      </c>
      <c r="D118" s="117">
        <f t="shared" ref="D118:J118" si="30">-(D25+D47)</f>
        <v>4630.3</v>
      </c>
      <c r="E118" s="117">
        <f t="shared" si="30"/>
        <v>4630.7</v>
      </c>
      <c r="F118" s="117">
        <f t="shared" si="30"/>
        <v>5413.36</v>
      </c>
      <c r="G118" s="117">
        <f t="shared" si="30"/>
        <v>1286.3</v>
      </c>
      <c r="H118" s="117">
        <f t="shared" si="30"/>
        <v>1420.3</v>
      </c>
      <c r="I118" s="117">
        <f t="shared" si="30"/>
        <v>1420.3</v>
      </c>
      <c r="J118" s="117">
        <f t="shared" si="30"/>
        <v>1073.3</v>
      </c>
      <c r="K118" s="228"/>
    </row>
    <row r="119" spans="1:11" ht="20.100000000000001" customHeight="1">
      <c r="A119" s="230" t="s">
        <v>7</v>
      </c>
      <c r="B119" s="135">
        <v>1430</v>
      </c>
      <c r="C119" s="117">
        <f>-(C50+C29)</f>
        <v>914</v>
      </c>
      <c r="D119" s="117">
        <f t="shared" ref="D119:J119" si="31">-(D50+D29)</f>
        <v>1177</v>
      </c>
      <c r="E119" s="117">
        <f t="shared" si="31"/>
        <v>1177</v>
      </c>
      <c r="F119" s="117">
        <f t="shared" si="31"/>
        <v>1177</v>
      </c>
      <c r="G119" s="117">
        <f t="shared" si="31"/>
        <v>294.3</v>
      </c>
      <c r="H119" s="117">
        <f t="shared" si="31"/>
        <v>294.3</v>
      </c>
      <c r="I119" s="117">
        <f t="shared" si="31"/>
        <v>294.3</v>
      </c>
      <c r="J119" s="117">
        <f t="shared" si="31"/>
        <v>294.3</v>
      </c>
      <c r="K119" s="228"/>
    </row>
    <row r="120" spans="1:11" ht="20.100000000000001" customHeight="1">
      <c r="A120" s="230" t="s">
        <v>32</v>
      </c>
      <c r="B120" s="135">
        <v>1440</v>
      </c>
      <c r="C120" s="117">
        <v>946</v>
      </c>
      <c r="D120" s="187">
        <v>337</v>
      </c>
      <c r="E120" s="117">
        <v>337</v>
      </c>
      <c r="F120" s="122">
        <f t="shared" si="28"/>
        <v>397.5926</v>
      </c>
      <c r="G120" s="117">
        <v>99</v>
      </c>
      <c r="H120" s="117">
        <v>99</v>
      </c>
      <c r="I120" s="117">
        <v>99</v>
      </c>
      <c r="J120" s="117">
        <v>101</v>
      </c>
      <c r="K120" s="228"/>
    </row>
    <row r="121" spans="1:11" s="227" customFormat="1" ht="20.100000000000001" customHeight="1">
      <c r="A121" s="226" t="s">
        <v>58</v>
      </c>
      <c r="B121" s="136">
        <v>1450</v>
      </c>
      <c r="C121" s="155">
        <f>SUM(C114:C120)</f>
        <v>67126.8</v>
      </c>
      <c r="D121" s="155">
        <f t="shared" ref="D121:J121" si="32">SUM(D114:D120)</f>
        <v>43409.4</v>
      </c>
      <c r="E121" s="155">
        <f t="shared" si="32"/>
        <v>43409.799999999996</v>
      </c>
      <c r="F121" s="155">
        <f t="shared" si="32"/>
        <v>53490.8992</v>
      </c>
      <c r="G121" s="155">
        <f t="shared" si="32"/>
        <v>13590.599999999999</v>
      </c>
      <c r="H121" s="155">
        <f t="shared" si="32"/>
        <v>14335.599999999999</v>
      </c>
      <c r="I121" s="155">
        <f t="shared" si="32"/>
        <v>14335.599999999999</v>
      </c>
      <c r="J121" s="155">
        <f t="shared" si="32"/>
        <v>12416.599999999999</v>
      </c>
      <c r="K121" s="232"/>
    </row>
    <row r="122" spans="1:11" s="227" customFormat="1" ht="20.100000000000001" customHeight="1">
      <c r="A122" s="229"/>
      <c r="B122" s="76"/>
      <c r="C122" s="147"/>
      <c r="D122" s="147"/>
      <c r="E122" s="147"/>
      <c r="F122" s="147"/>
      <c r="G122" s="147"/>
      <c r="H122" s="147"/>
      <c r="I122" s="147"/>
      <c r="J122" s="147"/>
      <c r="K122" s="144"/>
    </row>
    <row r="123" spans="1:11" ht="16.5" customHeight="1">
      <c r="A123" s="221"/>
      <c r="C123" s="222"/>
      <c r="D123" s="31"/>
      <c r="E123" s="31"/>
      <c r="F123" s="31"/>
      <c r="G123" s="31"/>
      <c r="H123" s="31"/>
      <c r="I123" s="31"/>
      <c r="J123" s="31"/>
    </row>
    <row r="124" spans="1:11" ht="20.100000000000001" customHeight="1">
      <c r="A124" s="229" t="s">
        <v>398</v>
      </c>
      <c r="B124" s="1"/>
      <c r="C124" s="254" t="s">
        <v>110</v>
      </c>
      <c r="D124" s="255"/>
      <c r="E124" s="255"/>
      <c r="F124" s="255"/>
      <c r="G124" s="15"/>
      <c r="H124" s="256" t="s">
        <v>467</v>
      </c>
      <c r="I124" s="257"/>
      <c r="J124" s="257"/>
    </row>
    <row r="125" spans="1:11">
      <c r="A125" s="217" t="s">
        <v>84</v>
      </c>
      <c r="B125" s="223"/>
      <c r="C125" s="252" t="s">
        <v>85</v>
      </c>
      <c r="D125" s="252"/>
      <c r="E125" s="252"/>
      <c r="F125" s="252"/>
      <c r="G125" s="220"/>
      <c r="H125" s="253" t="s">
        <v>106</v>
      </c>
      <c r="I125" s="253"/>
      <c r="J125" s="253"/>
    </row>
    <row r="126" spans="1:11">
      <c r="A126" s="221"/>
      <c r="C126" s="222"/>
      <c r="D126" s="31"/>
      <c r="E126" s="31"/>
      <c r="F126" s="31"/>
      <c r="G126" s="31"/>
      <c r="H126" s="31"/>
      <c r="I126" s="31"/>
      <c r="J126" s="31"/>
    </row>
    <row r="127" spans="1:11">
      <c r="A127" s="221"/>
      <c r="C127" s="222"/>
      <c r="D127" s="31"/>
      <c r="E127" s="31"/>
      <c r="F127" s="31"/>
      <c r="G127" s="31"/>
      <c r="H127" s="31"/>
      <c r="I127" s="31"/>
      <c r="J127" s="31"/>
    </row>
    <row r="128" spans="1:11">
      <c r="A128" s="221"/>
      <c r="C128" s="222"/>
      <c r="D128" s="31"/>
      <c r="E128" s="31"/>
      <c r="F128" s="31"/>
      <c r="G128" s="31"/>
      <c r="H128" s="31"/>
      <c r="I128" s="31"/>
      <c r="J128" s="31"/>
    </row>
    <row r="129" spans="1:11">
      <c r="A129" s="221"/>
      <c r="C129" s="222"/>
      <c r="D129" s="31"/>
      <c r="E129" s="31"/>
      <c r="F129" s="31"/>
      <c r="G129" s="31"/>
      <c r="H129" s="31"/>
      <c r="I129" s="31"/>
      <c r="J129" s="31"/>
    </row>
    <row r="130" spans="1:11">
      <c r="A130" s="221"/>
      <c r="C130" s="222"/>
      <c r="D130" s="31"/>
      <c r="E130" s="31"/>
      <c r="F130" s="31"/>
      <c r="G130" s="31"/>
      <c r="H130" s="31"/>
      <c r="I130" s="31"/>
      <c r="J130" s="31"/>
    </row>
    <row r="131" spans="1:11">
      <c r="A131" s="221"/>
      <c r="C131" s="222"/>
      <c r="D131" s="31"/>
      <c r="E131" s="31"/>
      <c r="F131" s="31"/>
      <c r="G131" s="31"/>
      <c r="H131" s="31"/>
      <c r="I131" s="31"/>
      <c r="J131" s="31"/>
    </row>
    <row r="132" spans="1:11">
      <c r="A132" s="221"/>
      <c r="C132" s="222"/>
      <c r="D132" s="31"/>
      <c r="G132" s="31"/>
      <c r="H132" s="31"/>
      <c r="I132" s="31"/>
      <c r="J132" s="31"/>
    </row>
    <row r="133" spans="1:11">
      <c r="A133" s="221"/>
      <c r="C133" s="222"/>
      <c r="D133" s="31"/>
      <c r="E133" s="31"/>
      <c r="F133" s="31"/>
      <c r="G133" s="204"/>
      <c r="H133" s="31"/>
      <c r="I133" s="217"/>
      <c r="J133" s="31"/>
    </row>
    <row r="134" spans="1:11">
      <c r="A134" s="221"/>
      <c r="B134" s="31"/>
      <c r="C134" s="222"/>
      <c r="D134" s="31"/>
      <c r="E134" s="31"/>
      <c r="F134" s="31"/>
      <c r="G134" s="31"/>
      <c r="H134" s="31"/>
      <c r="I134" s="31"/>
      <c r="J134" s="31"/>
      <c r="K134" s="202"/>
    </row>
    <row r="135" spans="1:11">
      <c r="A135" s="221"/>
      <c r="C135" s="222"/>
      <c r="D135" s="31"/>
      <c r="E135" s="31"/>
      <c r="F135" s="31"/>
      <c r="G135" s="31"/>
      <c r="H135" s="31"/>
      <c r="I135" s="31"/>
      <c r="J135" s="31"/>
      <c r="K135" s="31"/>
    </row>
    <row r="136" spans="1:11">
      <c r="A136" s="221"/>
      <c r="C136" s="222"/>
      <c r="D136" s="31"/>
      <c r="E136" s="31"/>
      <c r="F136" s="31"/>
      <c r="G136" s="31"/>
      <c r="H136" s="31"/>
      <c r="I136" s="31"/>
      <c r="J136" s="31"/>
      <c r="K136" s="202"/>
    </row>
    <row r="137" spans="1:11">
      <c r="A137" s="221"/>
      <c r="C137" s="222"/>
      <c r="D137" s="31"/>
      <c r="E137" s="31"/>
      <c r="F137" s="31"/>
      <c r="G137" s="31"/>
      <c r="H137" s="31"/>
      <c r="I137" s="31"/>
      <c r="J137" s="31"/>
      <c r="K137" s="202"/>
    </row>
    <row r="138" spans="1:11">
      <c r="A138" s="221"/>
      <c r="C138" s="222"/>
      <c r="D138" s="31"/>
      <c r="E138" s="31"/>
      <c r="F138" s="31"/>
      <c r="G138" s="31"/>
      <c r="H138" s="31"/>
      <c r="I138" s="31"/>
      <c r="J138" s="31"/>
    </row>
    <row r="139" spans="1:11">
      <c r="A139" s="221"/>
      <c r="C139" s="222"/>
      <c r="D139" s="31"/>
      <c r="E139" s="31"/>
      <c r="F139" s="31"/>
      <c r="G139" s="31"/>
      <c r="H139" s="31"/>
      <c r="I139" s="31"/>
      <c r="J139" s="31"/>
    </row>
    <row r="140" spans="1:11">
      <c r="A140" s="221"/>
      <c r="C140" s="222"/>
      <c r="D140" s="31"/>
      <c r="E140" s="31"/>
      <c r="F140" s="31"/>
      <c r="G140" s="31"/>
      <c r="H140" s="31"/>
      <c r="I140" s="31"/>
      <c r="J140" s="31"/>
    </row>
    <row r="141" spans="1:11">
      <c r="A141" s="221"/>
      <c r="C141" s="222"/>
      <c r="D141" s="31"/>
      <c r="E141" s="31"/>
      <c r="F141" s="31"/>
      <c r="G141" s="31"/>
      <c r="H141" s="31"/>
      <c r="I141" s="31"/>
      <c r="J141" s="31"/>
    </row>
    <row r="142" spans="1:11">
      <c r="A142" s="221"/>
      <c r="C142" s="222"/>
      <c r="D142" s="31"/>
      <c r="E142" s="31"/>
      <c r="F142" s="31"/>
      <c r="G142" s="31"/>
      <c r="H142" s="31"/>
      <c r="I142" s="31"/>
      <c r="J142" s="31"/>
    </row>
    <row r="143" spans="1:11">
      <c r="A143" s="221"/>
      <c r="C143" s="222"/>
      <c r="D143" s="31"/>
      <c r="E143" s="31"/>
      <c r="F143" s="31"/>
      <c r="G143" s="31"/>
      <c r="H143" s="31"/>
      <c r="I143" s="31"/>
      <c r="J143" s="31"/>
    </row>
    <row r="144" spans="1:11">
      <c r="A144" s="221"/>
      <c r="C144" s="222"/>
      <c r="D144" s="31"/>
      <c r="E144" s="31"/>
      <c r="F144" s="31"/>
      <c r="G144" s="31"/>
      <c r="H144" s="31"/>
      <c r="I144" s="31"/>
      <c r="J144" s="31"/>
    </row>
    <row r="145" spans="1:10">
      <c r="A145" s="221"/>
      <c r="C145" s="222"/>
      <c r="D145" s="31"/>
      <c r="E145" s="31"/>
      <c r="F145" s="31"/>
      <c r="G145" s="31"/>
      <c r="H145" s="31"/>
      <c r="I145" s="31"/>
      <c r="J145" s="31"/>
    </row>
    <row r="146" spans="1:10">
      <c r="A146" s="221"/>
      <c r="C146" s="222"/>
      <c r="D146" s="31"/>
      <c r="E146" s="31"/>
      <c r="F146" s="31"/>
      <c r="G146" s="31"/>
      <c r="H146" s="31"/>
      <c r="I146" s="31"/>
      <c r="J146" s="31"/>
    </row>
    <row r="147" spans="1:10">
      <c r="B147" s="223"/>
      <c r="C147" s="223"/>
      <c r="D147" s="223"/>
      <c r="E147" s="223"/>
    </row>
    <row r="148" spans="1:10">
      <c r="B148" s="223"/>
      <c r="C148" s="223"/>
      <c r="D148" s="223"/>
      <c r="E148" s="223"/>
    </row>
    <row r="149" spans="1:10">
      <c r="B149" s="223"/>
      <c r="C149" s="223"/>
      <c r="D149" s="223"/>
      <c r="E149" s="223"/>
    </row>
    <row r="150" spans="1:10">
      <c r="B150" s="223"/>
      <c r="C150" s="223"/>
      <c r="D150" s="223"/>
      <c r="E150" s="223"/>
    </row>
    <row r="151" spans="1:10">
      <c r="B151" s="223"/>
      <c r="C151" s="223"/>
      <c r="D151" s="223"/>
      <c r="E151" s="223"/>
    </row>
    <row r="152" spans="1:10">
      <c r="B152" s="223"/>
      <c r="C152" s="223"/>
      <c r="D152" s="223"/>
      <c r="E152" s="223"/>
    </row>
    <row r="153" spans="1:10">
      <c r="B153" s="223"/>
      <c r="C153" s="223"/>
      <c r="D153" s="223"/>
      <c r="E153" s="223"/>
    </row>
    <row r="154" spans="1:10">
      <c r="B154" s="223"/>
      <c r="C154" s="223"/>
      <c r="D154" s="223"/>
      <c r="E154" s="223"/>
    </row>
    <row r="155" spans="1:10">
      <c r="B155" s="223"/>
      <c r="C155" s="223"/>
      <c r="D155" s="223"/>
      <c r="E155" s="223"/>
    </row>
    <row r="156" spans="1:10">
      <c r="B156" s="223"/>
      <c r="C156" s="223"/>
      <c r="D156" s="223"/>
      <c r="E156" s="223"/>
    </row>
    <row r="157" spans="1:10">
      <c r="B157" s="223"/>
      <c r="C157" s="223"/>
      <c r="D157" s="223"/>
      <c r="E157" s="223"/>
    </row>
    <row r="158" spans="1:10">
      <c r="B158" s="223"/>
      <c r="C158" s="223"/>
      <c r="D158" s="223"/>
      <c r="E158" s="223"/>
    </row>
    <row r="159" spans="1:10">
      <c r="B159" s="223"/>
      <c r="C159" s="223"/>
      <c r="D159" s="223"/>
      <c r="E159" s="223"/>
    </row>
    <row r="160" spans="1:10">
      <c r="B160" s="223"/>
      <c r="C160" s="223"/>
      <c r="D160" s="223"/>
      <c r="E160" s="223"/>
    </row>
    <row r="161" spans="2:5">
      <c r="B161" s="223"/>
      <c r="C161" s="223"/>
      <c r="D161" s="223"/>
      <c r="E161" s="223"/>
    </row>
    <row r="162" spans="2:5">
      <c r="B162" s="223"/>
      <c r="C162" s="223"/>
      <c r="D162" s="223"/>
      <c r="E162" s="223"/>
    </row>
    <row r="163" spans="2:5">
      <c r="B163" s="223"/>
      <c r="C163" s="223"/>
      <c r="D163" s="223"/>
      <c r="E163" s="223"/>
    </row>
    <row r="164" spans="2:5">
      <c r="B164" s="223"/>
      <c r="C164" s="223"/>
      <c r="D164" s="223"/>
      <c r="E164" s="223"/>
    </row>
    <row r="165" spans="2:5">
      <c r="B165" s="223"/>
      <c r="C165" s="223"/>
      <c r="D165" s="223"/>
      <c r="E165" s="223"/>
    </row>
    <row r="166" spans="2:5">
      <c r="B166" s="223"/>
      <c r="C166" s="223"/>
      <c r="D166" s="223"/>
      <c r="E166" s="223"/>
    </row>
    <row r="167" spans="2:5">
      <c r="B167" s="223"/>
      <c r="C167" s="223"/>
      <c r="D167" s="223"/>
      <c r="E167" s="223"/>
    </row>
    <row r="168" spans="2:5">
      <c r="B168" s="223"/>
      <c r="C168" s="223"/>
      <c r="D168" s="223"/>
      <c r="E168" s="223"/>
    </row>
    <row r="169" spans="2:5">
      <c r="B169" s="223"/>
      <c r="C169" s="223"/>
      <c r="D169" s="223"/>
      <c r="E169" s="223"/>
    </row>
    <row r="170" spans="2:5">
      <c r="B170" s="223"/>
      <c r="C170" s="223"/>
      <c r="D170" s="223"/>
      <c r="E170" s="223"/>
    </row>
    <row r="171" spans="2:5">
      <c r="B171" s="223"/>
      <c r="C171" s="223"/>
      <c r="D171" s="223"/>
      <c r="E171" s="223"/>
    </row>
    <row r="172" spans="2:5">
      <c r="B172" s="223"/>
      <c r="C172" s="223"/>
      <c r="D172" s="223"/>
      <c r="E172" s="223"/>
    </row>
    <row r="173" spans="2:5">
      <c r="B173" s="223"/>
      <c r="C173" s="223"/>
      <c r="D173" s="223"/>
      <c r="E173" s="223"/>
    </row>
    <row r="174" spans="2:5">
      <c r="B174" s="223"/>
      <c r="C174" s="223"/>
      <c r="D174" s="223"/>
      <c r="E174" s="223"/>
    </row>
    <row r="175" spans="2:5">
      <c r="B175" s="223"/>
      <c r="C175" s="223"/>
      <c r="D175" s="223"/>
      <c r="E175" s="223"/>
    </row>
    <row r="176" spans="2:5">
      <c r="B176" s="223"/>
      <c r="C176" s="223"/>
      <c r="D176" s="223"/>
      <c r="E176" s="223"/>
    </row>
    <row r="177" spans="2:5">
      <c r="B177" s="223"/>
      <c r="C177" s="223"/>
      <c r="D177" s="223"/>
      <c r="E177" s="223"/>
    </row>
    <row r="178" spans="2:5">
      <c r="B178" s="223"/>
      <c r="C178" s="223"/>
      <c r="D178" s="223"/>
      <c r="E178" s="223"/>
    </row>
    <row r="179" spans="2:5">
      <c r="B179" s="223"/>
      <c r="C179" s="223"/>
      <c r="D179" s="223"/>
      <c r="E179" s="223"/>
    </row>
    <row r="180" spans="2:5">
      <c r="B180" s="223"/>
      <c r="C180" s="223"/>
      <c r="D180" s="223"/>
      <c r="E180" s="223"/>
    </row>
    <row r="181" spans="2:5">
      <c r="B181" s="223"/>
      <c r="C181" s="223"/>
      <c r="D181" s="223"/>
      <c r="E181" s="223"/>
    </row>
    <row r="182" spans="2:5">
      <c r="B182" s="223"/>
      <c r="C182" s="223"/>
      <c r="D182" s="223"/>
      <c r="E182" s="223"/>
    </row>
    <row r="183" spans="2:5">
      <c r="B183" s="223"/>
      <c r="C183" s="223"/>
      <c r="D183" s="223"/>
      <c r="E183" s="223"/>
    </row>
    <row r="184" spans="2:5">
      <c r="B184" s="223"/>
      <c r="C184" s="223"/>
      <c r="D184" s="223"/>
      <c r="E184" s="223"/>
    </row>
    <row r="185" spans="2:5">
      <c r="B185" s="223"/>
      <c r="C185" s="223"/>
      <c r="D185" s="223"/>
      <c r="E185" s="223"/>
    </row>
    <row r="186" spans="2:5">
      <c r="B186" s="223"/>
      <c r="C186" s="223"/>
      <c r="D186" s="223"/>
      <c r="E186" s="223"/>
    </row>
    <row r="187" spans="2:5">
      <c r="B187" s="223"/>
      <c r="C187" s="223"/>
      <c r="D187" s="223"/>
      <c r="E187" s="223"/>
    </row>
    <row r="188" spans="2:5">
      <c r="B188" s="223"/>
      <c r="C188" s="223"/>
      <c r="D188" s="223"/>
      <c r="E188" s="223"/>
    </row>
    <row r="189" spans="2:5">
      <c r="B189" s="223"/>
      <c r="C189" s="223"/>
      <c r="D189" s="223"/>
      <c r="E189" s="223"/>
    </row>
    <row r="190" spans="2:5">
      <c r="B190" s="223"/>
      <c r="C190" s="223"/>
      <c r="D190" s="223"/>
      <c r="E190" s="223"/>
    </row>
    <row r="191" spans="2:5">
      <c r="B191" s="223"/>
      <c r="C191" s="223"/>
      <c r="D191" s="223"/>
      <c r="E191" s="223"/>
    </row>
    <row r="192" spans="2:5">
      <c r="B192" s="223"/>
      <c r="C192" s="223"/>
      <c r="D192" s="223"/>
      <c r="E192" s="223"/>
    </row>
    <row r="193" spans="2:5">
      <c r="B193" s="223"/>
      <c r="C193" s="223"/>
      <c r="D193" s="223"/>
      <c r="E193" s="223"/>
    </row>
    <row r="194" spans="2:5">
      <c r="B194" s="223"/>
      <c r="C194" s="223"/>
      <c r="D194" s="223"/>
      <c r="E194" s="223"/>
    </row>
    <row r="195" spans="2:5">
      <c r="B195" s="223"/>
      <c r="C195" s="223"/>
      <c r="D195" s="223"/>
      <c r="E195" s="223"/>
    </row>
    <row r="196" spans="2:5">
      <c r="B196" s="223"/>
      <c r="C196" s="223"/>
      <c r="D196" s="223"/>
      <c r="E196" s="223"/>
    </row>
    <row r="197" spans="2:5">
      <c r="B197" s="223"/>
      <c r="C197" s="223"/>
      <c r="D197" s="223"/>
      <c r="E197" s="223"/>
    </row>
    <row r="198" spans="2:5">
      <c r="B198" s="223"/>
      <c r="C198" s="223"/>
      <c r="D198" s="223"/>
      <c r="E198" s="223"/>
    </row>
    <row r="199" spans="2:5">
      <c r="B199" s="223"/>
      <c r="C199" s="223"/>
      <c r="D199" s="223"/>
      <c r="E199" s="223"/>
    </row>
    <row r="200" spans="2:5">
      <c r="B200" s="223"/>
      <c r="C200" s="223"/>
      <c r="D200" s="223"/>
      <c r="E200" s="223"/>
    </row>
    <row r="201" spans="2:5">
      <c r="B201" s="223"/>
      <c r="C201" s="223"/>
      <c r="D201" s="223"/>
      <c r="E201" s="223"/>
    </row>
    <row r="202" spans="2:5">
      <c r="B202" s="223"/>
      <c r="C202" s="223"/>
      <c r="D202" s="223"/>
      <c r="E202" s="223"/>
    </row>
    <row r="203" spans="2:5">
      <c r="B203" s="223"/>
      <c r="C203" s="223"/>
      <c r="D203" s="223"/>
      <c r="E203" s="223"/>
    </row>
    <row r="204" spans="2:5">
      <c r="B204" s="223"/>
      <c r="C204" s="223"/>
      <c r="D204" s="223"/>
      <c r="E204" s="223"/>
    </row>
    <row r="205" spans="2:5">
      <c r="B205" s="223"/>
      <c r="C205" s="223"/>
      <c r="D205" s="223"/>
      <c r="E205" s="223"/>
    </row>
    <row r="206" spans="2:5">
      <c r="B206" s="223"/>
      <c r="C206" s="223"/>
      <c r="D206" s="223"/>
      <c r="E206" s="223"/>
    </row>
    <row r="207" spans="2:5">
      <c r="B207" s="223"/>
      <c r="C207" s="223"/>
      <c r="D207" s="223"/>
      <c r="E207" s="223"/>
    </row>
    <row r="208" spans="2:5">
      <c r="B208" s="223"/>
      <c r="C208" s="223"/>
      <c r="D208" s="223"/>
      <c r="E208" s="223"/>
    </row>
    <row r="209" spans="2:5">
      <c r="B209" s="223"/>
      <c r="C209" s="223"/>
      <c r="D209" s="223"/>
      <c r="E209" s="223"/>
    </row>
    <row r="210" spans="2:5">
      <c r="B210" s="223"/>
      <c r="C210" s="223"/>
      <c r="D210" s="223"/>
      <c r="E210" s="223"/>
    </row>
    <row r="211" spans="2:5">
      <c r="B211" s="223"/>
      <c r="C211" s="223"/>
      <c r="D211" s="223"/>
      <c r="E211" s="223"/>
    </row>
    <row r="212" spans="2:5">
      <c r="B212" s="223"/>
      <c r="C212" s="223"/>
      <c r="D212" s="223"/>
      <c r="E212" s="223"/>
    </row>
    <row r="213" spans="2:5">
      <c r="B213" s="223"/>
      <c r="C213" s="223"/>
      <c r="D213" s="223"/>
      <c r="E213" s="223"/>
    </row>
    <row r="214" spans="2:5">
      <c r="B214" s="223"/>
      <c r="C214" s="223"/>
      <c r="D214" s="223"/>
      <c r="E214" s="223"/>
    </row>
    <row r="215" spans="2:5">
      <c r="B215" s="223"/>
      <c r="C215" s="223"/>
      <c r="D215" s="223"/>
      <c r="E215" s="223"/>
    </row>
    <row r="216" spans="2:5">
      <c r="B216" s="223"/>
      <c r="C216" s="223"/>
      <c r="D216" s="223"/>
      <c r="E216" s="223"/>
    </row>
    <row r="217" spans="2:5">
      <c r="B217" s="223"/>
      <c r="C217" s="223"/>
      <c r="D217" s="223"/>
      <c r="E217" s="223"/>
    </row>
    <row r="218" spans="2:5">
      <c r="B218" s="223"/>
      <c r="C218" s="223"/>
      <c r="D218" s="223"/>
      <c r="E218" s="223"/>
    </row>
    <row r="219" spans="2:5">
      <c r="B219" s="223"/>
      <c r="C219" s="223"/>
      <c r="D219" s="223"/>
      <c r="E219" s="223"/>
    </row>
    <row r="220" spans="2:5">
      <c r="B220" s="223"/>
      <c r="C220" s="223"/>
      <c r="D220" s="223"/>
      <c r="E220" s="223"/>
    </row>
    <row r="221" spans="2:5">
      <c r="B221" s="223"/>
      <c r="C221" s="223"/>
      <c r="D221" s="223"/>
      <c r="E221" s="223"/>
    </row>
    <row r="222" spans="2:5">
      <c r="B222" s="223"/>
      <c r="C222" s="223"/>
      <c r="D222" s="223"/>
      <c r="E222" s="223"/>
    </row>
    <row r="223" spans="2:5">
      <c r="B223" s="223"/>
      <c r="C223" s="223"/>
      <c r="D223" s="223"/>
      <c r="E223" s="223"/>
    </row>
    <row r="224" spans="2:5">
      <c r="B224" s="223"/>
      <c r="C224" s="223"/>
      <c r="D224" s="223"/>
      <c r="E224" s="223"/>
    </row>
    <row r="225" spans="2:5">
      <c r="B225" s="223"/>
      <c r="C225" s="223"/>
      <c r="D225" s="223"/>
      <c r="E225" s="223"/>
    </row>
    <row r="226" spans="2:5">
      <c r="B226" s="223"/>
      <c r="C226" s="223"/>
      <c r="D226" s="223"/>
      <c r="E226" s="223"/>
    </row>
    <row r="227" spans="2:5">
      <c r="B227" s="223"/>
      <c r="C227" s="223"/>
      <c r="D227" s="223"/>
      <c r="E227" s="223"/>
    </row>
    <row r="228" spans="2:5">
      <c r="B228" s="223"/>
      <c r="C228" s="223"/>
      <c r="D228" s="223"/>
      <c r="E228" s="223"/>
    </row>
    <row r="229" spans="2:5">
      <c r="B229" s="223"/>
      <c r="C229" s="223"/>
      <c r="D229" s="223"/>
      <c r="E229" s="223"/>
    </row>
    <row r="230" spans="2:5">
      <c r="B230" s="223"/>
      <c r="C230" s="223"/>
      <c r="D230" s="223"/>
      <c r="E230" s="223"/>
    </row>
    <row r="231" spans="2:5">
      <c r="B231" s="223"/>
      <c r="C231" s="223"/>
      <c r="D231" s="223"/>
      <c r="E231" s="223"/>
    </row>
    <row r="232" spans="2:5">
      <c r="B232" s="223"/>
      <c r="C232" s="223"/>
      <c r="D232" s="223"/>
      <c r="E232" s="223"/>
    </row>
    <row r="233" spans="2:5">
      <c r="B233" s="223"/>
      <c r="C233" s="223"/>
      <c r="D233" s="223"/>
      <c r="E233" s="223"/>
    </row>
    <row r="234" spans="2:5">
      <c r="B234" s="223"/>
      <c r="C234" s="223"/>
      <c r="D234" s="223"/>
      <c r="E234" s="223"/>
    </row>
    <row r="235" spans="2:5">
      <c r="B235" s="223"/>
      <c r="C235" s="223"/>
      <c r="D235" s="223"/>
      <c r="E235" s="223"/>
    </row>
    <row r="236" spans="2:5">
      <c r="B236" s="223"/>
      <c r="C236" s="223"/>
      <c r="D236" s="223"/>
      <c r="E236" s="223"/>
    </row>
    <row r="237" spans="2:5">
      <c r="B237" s="223"/>
      <c r="C237" s="223"/>
      <c r="D237" s="223"/>
      <c r="E237" s="223"/>
    </row>
    <row r="238" spans="2:5">
      <c r="B238" s="223"/>
      <c r="C238" s="223"/>
      <c r="D238" s="223"/>
      <c r="E238" s="223"/>
    </row>
    <row r="239" spans="2:5">
      <c r="B239" s="223"/>
      <c r="C239" s="223"/>
      <c r="D239" s="223"/>
      <c r="E239" s="223"/>
    </row>
    <row r="240" spans="2:5">
      <c r="B240" s="223"/>
      <c r="C240" s="223"/>
      <c r="D240" s="223"/>
      <c r="E240" s="223"/>
    </row>
    <row r="241" spans="2:5">
      <c r="B241" s="223"/>
      <c r="C241" s="223"/>
      <c r="D241" s="223"/>
      <c r="E241" s="223"/>
    </row>
    <row r="242" spans="2:5">
      <c r="B242" s="223"/>
      <c r="C242" s="223"/>
      <c r="D242" s="223"/>
      <c r="E242" s="223"/>
    </row>
    <row r="243" spans="2:5">
      <c r="B243" s="223"/>
      <c r="C243" s="223"/>
      <c r="D243" s="223"/>
      <c r="E243" s="223"/>
    </row>
    <row r="244" spans="2:5">
      <c r="B244" s="223"/>
      <c r="C244" s="223"/>
      <c r="D244" s="223"/>
      <c r="E244" s="223"/>
    </row>
    <row r="245" spans="2:5">
      <c r="B245" s="223"/>
      <c r="C245" s="223"/>
      <c r="D245" s="223"/>
      <c r="E245" s="223"/>
    </row>
    <row r="246" spans="2:5">
      <c r="B246" s="223"/>
      <c r="C246" s="223"/>
      <c r="D246" s="223"/>
      <c r="E246" s="223"/>
    </row>
    <row r="247" spans="2:5">
      <c r="B247" s="223"/>
      <c r="C247" s="223"/>
      <c r="D247" s="223"/>
      <c r="E247" s="223"/>
    </row>
    <row r="248" spans="2:5">
      <c r="B248" s="223"/>
      <c r="C248" s="223"/>
      <c r="D248" s="223"/>
      <c r="E248" s="223"/>
    </row>
    <row r="249" spans="2:5">
      <c r="B249" s="223"/>
      <c r="C249" s="223"/>
      <c r="D249" s="223"/>
      <c r="E249" s="223"/>
    </row>
    <row r="250" spans="2:5">
      <c r="B250" s="223"/>
      <c r="C250" s="223"/>
      <c r="D250" s="223"/>
      <c r="E250" s="223"/>
    </row>
    <row r="251" spans="2:5">
      <c r="B251" s="223"/>
      <c r="C251" s="223"/>
      <c r="D251" s="223"/>
      <c r="E251" s="223"/>
    </row>
    <row r="252" spans="2:5">
      <c r="B252" s="223"/>
      <c r="C252" s="223"/>
      <c r="D252" s="223"/>
      <c r="E252" s="223"/>
    </row>
    <row r="253" spans="2:5">
      <c r="B253" s="223"/>
      <c r="C253" s="223"/>
      <c r="D253" s="223"/>
      <c r="E253" s="223"/>
    </row>
    <row r="254" spans="2:5">
      <c r="B254" s="223"/>
      <c r="C254" s="223"/>
      <c r="D254" s="223"/>
      <c r="E254" s="223"/>
    </row>
    <row r="255" spans="2:5">
      <c r="B255" s="223"/>
      <c r="C255" s="223"/>
      <c r="D255" s="223"/>
      <c r="E255" s="223"/>
    </row>
    <row r="256" spans="2:5">
      <c r="B256" s="223"/>
      <c r="C256" s="223"/>
      <c r="D256" s="223"/>
      <c r="E256" s="223"/>
    </row>
    <row r="257" spans="2:5">
      <c r="B257" s="223"/>
      <c r="C257" s="223"/>
      <c r="D257" s="223"/>
      <c r="E257" s="223"/>
    </row>
    <row r="258" spans="2:5">
      <c r="B258" s="223"/>
      <c r="C258" s="223"/>
      <c r="D258" s="223"/>
      <c r="E258" s="223"/>
    </row>
    <row r="259" spans="2:5">
      <c r="B259" s="223"/>
      <c r="C259" s="223"/>
      <c r="D259" s="223"/>
      <c r="E259" s="223"/>
    </row>
    <row r="260" spans="2:5">
      <c r="B260" s="223"/>
      <c r="C260" s="223"/>
      <c r="D260" s="223"/>
      <c r="E260" s="223"/>
    </row>
    <row r="261" spans="2:5">
      <c r="B261" s="223"/>
      <c r="C261" s="223"/>
      <c r="D261" s="223"/>
      <c r="E261" s="223"/>
    </row>
    <row r="262" spans="2:5">
      <c r="B262" s="223"/>
      <c r="C262" s="223"/>
      <c r="D262" s="223"/>
      <c r="E262" s="223"/>
    </row>
    <row r="263" spans="2:5">
      <c r="B263" s="223"/>
      <c r="C263" s="223"/>
      <c r="D263" s="223"/>
      <c r="E263" s="223"/>
    </row>
    <row r="264" spans="2:5">
      <c r="B264" s="223"/>
      <c r="C264" s="223"/>
      <c r="D264" s="223"/>
      <c r="E264" s="223"/>
    </row>
    <row r="265" spans="2:5">
      <c r="B265" s="223"/>
      <c r="C265" s="223"/>
      <c r="D265" s="223"/>
      <c r="E265" s="223"/>
    </row>
    <row r="266" spans="2:5">
      <c r="B266" s="223"/>
      <c r="C266" s="223"/>
      <c r="D266" s="223"/>
      <c r="E266" s="223"/>
    </row>
    <row r="267" spans="2:5">
      <c r="B267" s="223"/>
      <c r="C267" s="223"/>
      <c r="D267" s="223"/>
      <c r="E267" s="223"/>
    </row>
    <row r="268" spans="2:5">
      <c r="B268" s="223"/>
      <c r="C268" s="223"/>
      <c r="D268" s="223"/>
      <c r="E268" s="223"/>
    </row>
    <row r="269" spans="2:5">
      <c r="B269" s="223"/>
      <c r="C269" s="223"/>
      <c r="D269" s="223"/>
      <c r="E269" s="223"/>
    </row>
    <row r="270" spans="2:5">
      <c r="B270" s="223"/>
      <c r="C270" s="223"/>
      <c r="D270" s="223"/>
      <c r="E270" s="223"/>
    </row>
    <row r="271" spans="2:5">
      <c r="B271" s="223"/>
      <c r="C271" s="223"/>
      <c r="D271" s="223"/>
      <c r="E271" s="223"/>
    </row>
    <row r="272" spans="2:5">
      <c r="B272" s="223"/>
      <c r="C272" s="223"/>
      <c r="D272" s="223"/>
      <c r="E272" s="223"/>
    </row>
    <row r="273" spans="2:5">
      <c r="B273" s="223"/>
      <c r="C273" s="223"/>
      <c r="D273" s="223"/>
      <c r="E273" s="223"/>
    </row>
    <row r="274" spans="2:5">
      <c r="B274" s="223"/>
      <c r="C274" s="223"/>
      <c r="D274" s="223"/>
      <c r="E274" s="223"/>
    </row>
    <row r="275" spans="2:5">
      <c r="B275" s="223"/>
      <c r="C275" s="223"/>
      <c r="D275" s="223"/>
      <c r="E275" s="223"/>
    </row>
    <row r="276" spans="2:5">
      <c r="B276" s="223"/>
      <c r="C276" s="223"/>
      <c r="D276" s="223"/>
      <c r="E276" s="223"/>
    </row>
    <row r="277" spans="2:5">
      <c r="B277" s="223"/>
      <c r="C277" s="223"/>
      <c r="D277" s="223"/>
      <c r="E277" s="223"/>
    </row>
    <row r="278" spans="2:5">
      <c r="B278" s="223"/>
      <c r="C278" s="223"/>
      <c r="D278" s="223"/>
      <c r="E278" s="223"/>
    </row>
    <row r="279" spans="2:5">
      <c r="B279" s="223"/>
      <c r="C279" s="223"/>
      <c r="D279" s="223"/>
      <c r="E279" s="223"/>
    </row>
    <row r="280" spans="2:5">
      <c r="B280" s="223"/>
      <c r="C280" s="223"/>
      <c r="D280" s="223"/>
      <c r="E280" s="223"/>
    </row>
    <row r="281" spans="2:5">
      <c r="B281" s="223"/>
      <c r="C281" s="223"/>
      <c r="D281" s="223"/>
      <c r="E281" s="223"/>
    </row>
    <row r="282" spans="2:5">
      <c r="B282" s="223"/>
      <c r="C282" s="223"/>
      <c r="D282" s="223"/>
      <c r="E282" s="223"/>
    </row>
    <row r="283" spans="2:5">
      <c r="B283" s="223"/>
      <c r="C283" s="223"/>
      <c r="D283" s="223"/>
      <c r="E283" s="223"/>
    </row>
    <row r="284" spans="2:5">
      <c r="B284" s="223"/>
      <c r="C284" s="223"/>
      <c r="D284" s="223"/>
      <c r="E284" s="223"/>
    </row>
    <row r="285" spans="2:5">
      <c r="B285" s="223"/>
      <c r="C285" s="223"/>
      <c r="D285" s="223"/>
      <c r="E285" s="223"/>
    </row>
    <row r="286" spans="2:5">
      <c r="B286" s="223"/>
      <c r="C286" s="223"/>
      <c r="D286" s="223"/>
      <c r="E286" s="223"/>
    </row>
    <row r="287" spans="2:5">
      <c r="B287" s="223"/>
      <c r="C287" s="223"/>
      <c r="D287" s="223"/>
      <c r="E287" s="223"/>
    </row>
    <row r="288" spans="2:5">
      <c r="B288" s="223"/>
      <c r="C288" s="223"/>
      <c r="D288" s="223"/>
      <c r="E288" s="223"/>
    </row>
    <row r="289" spans="2:5">
      <c r="B289" s="223"/>
      <c r="C289" s="223"/>
      <c r="D289" s="223"/>
      <c r="E289" s="223"/>
    </row>
    <row r="290" spans="2:5">
      <c r="B290" s="223"/>
      <c r="C290" s="223"/>
      <c r="D290" s="223"/>
      <c r="E290" s="223"/>
    </row>
    <row r="291" spans="2:5">
      <c r="B291" s="223"/>
      <c r="C291" s="223"/>
      <c r="D291" s="223"/>
      <c r="E291" s="223"/>
    </row>
    <row r="292" spans="2:5">
      <c r="B292" s="223"/>
      <c r="C292" s="223"/>
      <c r="D292" s="223"/>
      <c r="E292" s="223"/>
    </row>
    <row r="293" spans="2:5">
      <c r="B293" s="223"/>
      <c r="C293" s="223"/>
      <c r="D293" s="223"/>
      <c r="E293" s="223"/>
    </row>
    <row r="294" spans="2:5">
      <c r="B294" s="223"/>
      <c r="C294" s="223"/>
      <c r="D294" s="223"/>
      <c r="E294" s="223"/>
    </row>
    <row r="295" spans="2:5">
      <c r="B295" s="223"/>
      <c r="C295" s="223"/>
      <c r="D295" s="223"/>
      <c r="E295" s="223"/>
    </row>
    <row r="296" spans="2:5">
      <c r="B296" s="223"/>
      <c r="C296" s="223"/>
      <c r="D296" s="223"/>
      <c r="E296" s="223"/>
    </row>
    <row r="297" spans="2:5">
      <c r="B297" s="223"/>
      <c r="C297" s="223"/>
      <c r="D297" s="223"/>
      <c r="E297" s="223"/>
    </row>
    <row r="298" spans="2:5">
      <c r="B298" s="223"/>
      <c r="C298" s="223"/>
      <c r="D298" s="223"/>
      <c r="E298" s="223"/>
    </row>
    <row r="299" spans="2:5">
      <c r="B299" s="223"/>
      <c r="C299" s="223"/>
      <c r="D299" s="223"/>
      <c r="E299" s="223"/>
    </row>
    <row r="300" spans="2:5">
      <c r="B300" s="223"/>
      <c r="C300" s="223"/>
      <c r="D300" s="223"/>
      <c r="E300" s="223"/>
    </row>
    <row r="301" spans="2:5">
      <c r="B301" s="223"/>
      <c r="C301" s="223"/>
      <c r="D301" s="223"/>
      <c r="E301" s="223"/>
    </row>
    <row r="302" spans="2:5">
      <c r="B302" s="223"/>
      <c r="C302" s="223"/>
      <c r="D302" s="223"/>
      <c r="E302" s="223"/>
    </row>
    <row r="303" spans="2:5">
      <c r="B303" s="223"/>
      <c r="C303" s="223"/>
      <c r="D303" s="223"/>
      <c r="E303" s="223"/>
    </row>
    <row r="304" spans="2:5">
      <c r="B304" s="223"/>
      <c r="C304" s="223"/>
      <c r="D304" s="223"/>
      <c r="E304" s="223"/>
    </row>
    <row r="305" spans="2:5">
      <c r="B305" s="223"/>
      <c r="C305" s="223"/>
      <c r="D305" s="223"/>
      <c r="E305" s="223"/>
    </row>
    <row r="306" spans="2:5">
      <c r="B306" s="223"/>
      <c r="C306" s="223"/>
      <c r="D306" s="223"/>
      <c r="E306" s="223"/>
    </row>
    <row r="307" spans="2:5">
      <c r="B307" s="223"/>
      <c r="C307" s="223"/>
      <c r="D307" s="223"/>
      <c r="E307" s="223"/>
    </row>
    <row r="308" spans="2:5">
      <c r="B308" s="223"/>
      <c r="C308" s="223"/>
      <c r="D308" s="223"/>
      <c r="E308" s="223"/>
    </row>
    <row r="309" spans="2:5">
      <c r="B309" s="223"/>
      <c r="C309" s="223"/>
      <c r="D309" s="223"/>
      <c r="E309" s="223"/>
    </row>
    <row r="310" spans="2:5">
      <c r="B310" s="223"/>
      <c r="C310" s="223"/>
      <c r="D310" s="223"/>
      <c r="E310" s="223"/>
    </row>
    <row r="311" spans="2:5">
      <c r="B311" s="223"/>
      <c r="C311" s="223"/>
      <c r="D311" s="223"/>
      <c r="E311" s="223"/>
    </row>
    <row r="312" spans="2:5">
      <c r="B312" s="223"/>
      <c r="C312" s="223"/>
      <c r="D312" s="223"/>
      <c r="E312" s="223"/>
    </row>
    <row r="313" spans="2:5">
      <c r="B313" s="223"/>
      <c r="C313" s="223"/>
      <c r="D313" s="223"/>
      <c r="E313" s="223"/>
    </row>
    <row r="314" spans="2:5">
      <c r="B314" s="223"/>
      <c r="C314" s="223"/>
      <c r="D314" s="223"/>
      <c r="E314" s="223"/>
    </row>
    <row r="315" spans="2:5">
      <c r="B315" s="223"/>
      <c r="C315" s="223"/>
      <c r="D315" s="223"/>
      <c r="E315" s="223"/>
    </row>
    <row r="316" spans="2:5">
      <c r="B316" s="223"/>
      <c r="C316" s="223"/>
      <c r="D316" s="223"/>
      <c r="E316" s="223"/>
    </row>
    <row r="317" spans="2:5">
      <c r="B317" s="223"/>
      <c r="C317" s="223"/>
      <c r="D317" s="223"/>
      <c r="E317" s="223"/>
    </row>
    <row r="318" spans="2:5">
      <c r="B318" s="223"/>
      <c r="C318" s="223"/>
      <c r="D318" s="223"/>
      <c r="E318" s="223"/>
    </row>
    <row r="319" spans="2:5">
      <c r="B319" s="223"/>
      <c r="C319" s="223"/>
      <c r="D319" s="223"/>
      <c r="E319" s="223"/>
    </row>
    <row r="320" spans="2:5">
      <c r="B320" s="223"/>
      <c r="C320" s="223"/>
      <c r="D320" s="223"/>
      <c r="E320" s="223"/>
    </row>
    <row r="321" spans="2:5">
      <c r="B321" s="223"/>
      <c r="C321" s="223"/>
      <c r="D321" s="223"/>
      <c r="E321" s="223"/>
    </row>
    <row r="322" spans="2:5">
      <c r="B322" s="223"/>
      <c r="C322" s="223"/>
      <c r="D322" s="223"/>
      <c r="E322" s="223"/>
    </row>
    <row r="323" spans="2:5">
      <c r="B323" s="223"/>
      <c r="C323" s="223"/>
      <c r="D323" s="223"/>
      <c r="E323" s="223"/>
    </row>
    <row r="324" spans="2:5">
      <c r="B324" s="223"/>
      <c r="C324" s="223"/>
      <c r="D324" s="223"/>
      <c r="E324" s="223"/>
    </row>
    <row r="325" spans="2:5">
      <c r="B325" s="223"/>
      <c r="C325" s="223"/>
      <c r="D325" s="223"/>
      <c r="E325" s="223"/>
    </row>
    <row r="326" spans="2:5">
      <c r="B326" s="223"/>
      <c r="C326" s="223"/>
      <c r="D326" s="223"/>
      <c r="E326" s="223"/>
    </row>
    <row r="327" spans="2:5">
      <c r="B327" s="223"/>
      <c r="C327" s="223"/>
      <c r="D327" s="223"/>
      <c r="E327" s="223"/>
    </row>
    <row r="328" spans="2:5">
      <c r="B328" s="223"/>
      <c r="C328" s="223"/>
      <c r="D328" s="223"/>
      <c r="E328" s="223"/>
    </row>
    <row r="329" spans="2:5">
      <c r="B329" s="223"/>
      <c r="C329" s="223"/>
      <c r="D329" s="223"/>
      <c r="E329" s="223"/>
    </row>
    <row r="330" spans="2:5">
      <c r="B330" s="223"/>
      <c r="C330" s="223"/>
      <c r="D330" s="223"/>
      <c r="E330" s="223"/>
    </row>
    <row r="331" spans="2:5">
      <c r="B331" s="223"/>
      <c r="C331" s="223"/>
      <c r="D331" s="223"/>
      <c r="E331" s="223"/>
    </row>
    <row r="332" spans="2:5">
      <c r="B332" s="223"/>
      <c r="C332" s="223"/>
      <c r="D332" s="223"/>
      <c r="E332" s="223"/>
    </row>
    <row r="333" spans="2:5">
      <c r="B333" s="223"/>
      <c r="C333" s="223"/>
      <c r="D333" s="223"/>
      <c r="E333" s="223"/>
    </row>
    <row r="334" spans="2:5">
      <c r="B334" s="223"/>
      <c r="C334" s="223"/>
      <c r="D334" s="223"/>
      <c r="E334" s="223"/>
    </row>
    <row r="335" spans="2:5">
      <c r="B335" s="223"/>
      <c r="C335" s="223"/>
      <c r="D335" s="223"/>
      <c r="E335" s="223"/>
    </row>
    <row r="336" spans="2:5">
      <c r="B336" s="223"/>
      <c r="C336" s="223"/>
      <c r="D336" s="223"/>
      <c r="E336" s="223"/>
    </row>
    <row r="337" spans="2:5">
      <c r="B337" s="223"/>
      <c r="C337" s="223"/>
      <c r="D337" s="223"/>
      <c r="E337" s="223"/>
    </row>
    <row r="338" spans="2:5">
      <c r="B338" s="223"/>
      <c r="C338" s="223"/>
      <c r="D338" s="223"/>
      <c r="E338" s="223"/>
    </row>
    <row r="339" spans="2:5">
      <c r="B339" s="223"/>
      <c r="C339" s="223"/>
      <c r="D339" s="223"/>
      <c r="E339" s="223"/>
    </row>
    <row r="340" spans="2:5">
      <c r="B340" s="223"/>
      <c r="C340" s="223"/>
      <c r="D340" s="223"/>
      <c r="E340" s="223"/>
    </row>
    <row r="341" spans="2:5">
      <c r="B341" s="223"/>
      <c r="C341" s="223"/>
      <c r="D341" s="223"/>
      <c r="E341" s="223"/>
    </row>
    <row r="342" spans="2:5">
      <c r="B342" s="223"/>
      <c r="C342" s="223"/>
      <c r="D342" s="223"/>
      <c r="E342" s="223"/>
    </row>
    <row r="343" spans="2:5">
      <c r="B343" s="223"/>
      <c r="C343" s="223"/>
      <c r="D343" s="223"/>
      <c r="E343" s="223"/>
    </row>
    <row r="344" spans="2:5">
      <c r="B344" s="223"/>
      <c r="C344" s="223"/>
      <c r="D344" s="223"/>
      <c r="E344" s="223"/>
    </row>
    <row r="345" spans="2:5">
      <c r="B345" s="223"/>
      <c r="C345" s="223"/>
      <c r="D345" s="223"/>
      <c r="E345" s="223"/>
    </row>
    <row r="346" spans="2:5">
      <c r="B346" s="223"/>
      <c r="C346" s="223"/>
      <c r="D346" s="223"/>
      <c r="E346" s="223"/>
    </row>
    <row r="347" spans="2:5">
      <c r="B347" s="223"/>
      <c r="C347" s="223"/>
      <c r="D347" s="223"/>
      <c r="E347" s="223"/>
    </row>
    <row r="348" spans="2:5">
      <c r="B348" s="223"/>
      <c r="C348" s="223"/>
      <c r="D348" s="223"/>
      <c r="E348" s="223"/>
    </row>
    <row r="349" spans="2:5">
      <c r="B349" s="223"/>
      <c r="C349" s="223"/>
      <c r="D349" s="223"/>
      <c r="E349" s="223"/>
    </row>
    <row r="350" spans="2:5">
      <c r="B350" s="223"/>
      <c r="C350" s="223"/>
      <c r="D350" s="223"/>
      <c r="E350" s="223"/>
    </row>
    <row r="351" spans="2:5">
      <c r="B351" s="223"/>
      <c r="C351" s="223"/>
      <c r="D351" s="223"/>
      <c r="E351" s="223"/>
    </row>
    <row r="352" spans="2:5">
      <c r="B352" s="223"/>
      <c r="C352" s="223"/>
      <c r="D352" s="223"/>
      <c r="E352" s="223"/>
    </row>
    <row r="353" spans="2:5">
      <c r="B353" s="223"/>
      <c r="C353" s="223"/>
      <c r="D353" s="223"/>
      <c r="E353" s="223"/>
    </row>
    <row r="354" spans="2:5">
      <c r="B354" s="223"/>
      <c r="C354" s="223"/>
      <c r="D354" s="223"/>
      <c r="E354" s="223"/>
    </row>
    <row r="355" spans="2:5">
      <c r="B355" s="223"/>
      <c r="C355" s="223"/>
      <c r="D355" s="223"/>
      <c r="E355" s="223"/>
    </row>
    <row r="356" spans="2:5">
      <c r="B356" s="223"/>
      <c r="C356" s="223"/>
      <c r="D356" s="223"/>
      <c r="E356" s="223"/>
    </row>
    <row r="357" spans="2:5">
      <c r="B357" s="223"/>
      <c r="C357" s="223"/>
      <c r="D357" s="223"/>
      <c r="E357" s="223"/>
    </row>
    <row r="358" spans="2:5">
      <c r="B358" s="223"/>
      <c r="C358" s="223"/>
      <c r="D358" s="223"/>
      <c r="E358" s="223"/>
    </row>
    <row r="359" spans="2:5">
      <c r="B359" s="223"/>
      <c r="C359" s="223"/>
      <c r="D359" s="223"/>
      <c r="E359" s="223"/>
    </row>
    <row r="360" spans="2:5">
      <c r="B360" s="223"/>
      <c r="C360" s="223"/>
      <c r="D360" s="223"/>
      <c r="E360" s="223"/>
    </row>
    <row r="361" spans="2:5">
      <c r="B361" s="223"/>
      <c r="C361" s="223"/>
      <c r="D361" s="223"/>
      <c r="E361" s="223"/>
    </row>
    <row r="362" spans="2:5">
      <c r="B362" s="223"/>
      <c r="C362" s="223"/>
      <c r="D362" s="223"/>
      <c r="E362" s="223"/>
    </row>
    <row r="363" spans="2:5">
      <c r="B363" s="223"/>
      <c r="C363" s="223"/>
      <c r="D363" s="223"/>
      <c r="E363" s="223"/>
    </row>
    <row r="364" spans="2:5">
      <c r="B364" s="223"/>
      <c r="C364" s="223"/>
      <c r="D364" s="223"/>
      <c r="E364" s="223"/>
    </row>
    <row r="365" spans="2:5">
      <c r="B365" s="223"/>
      <c r="C365" s="223"/>
      <c r="D365" s="223"/>
      <c r="E365" s="223"/>
    </row>
    <row r="366" spans="2:5">
      <c r="B366" s="223"/>
      <c r="C366" s="223"/>
      <c r="D366" s="223"/>
      <c r="E366" s="223"/>
    </row>
    <row r="367" spans="2:5">
      <c r="B367" s="223"/>
      <c r="C367" s="223"/>
      <c r="D367" s="223"/>
      <c r="E367" s="223"/>
    </row>
    <row r="368" spans="2:5">
      <c r="B368" s="223"/>
      <c r="C368" s="223"/>
      <c r="D368" s="223"/>
      <c r="E368" s="223"/>
    </row>
    <row r="369" spans="2:5">
      <c r="B369" s="223"/>
      <c r="C369" s="223"/>
      <c r="D369" s="223"/>
      <c r="E369" s="223"/>
    </row>
    <row r="370" spans="2:5">
      <c r="B370" s="223"/>
      <c r="C370" s="223"/>
      <c r="D370" s="223"/>
      <c r="E370" s="223"/>
    </row>
    <row r="371" spans="2:5">
      <c r="B371" s="223"/>
      <c r="C371" s="223"/>
      <c r="D371" s="223"/>
      <c r="E371" s="223"/>
    </row>
    <row r="372" spans="2:5">
      <c r="B372" s="223"/>
      <c r="C372" s="223"/>
      <c r="D372" s="223"/>
      <c r="E372" s="223"/>
    </row>
    <row r="373" spans="2:5">
      <c r="B373" s="223"/>
      <c r="C373" s="223"/>
      <c r="D373" s="223"/>
      <c r="E373" s="223"/>
    </row>
    <row r="374" spans="2:5">
      <c r="B374" s="223"/>
      <c r="C374" s="223"/>
      <c r="D374" s="223"/>
      <c r="E374" s="223"/>
    </row>
    <row r="375" spans="2:5">
      <c r="B375" s="223"/>
      <c r="C375" s="223"/>
      <c r="D375" s="223"/>
      <c r="E375" s="223"/>
    </row>
    <row r="376" spans="2:5">
      <c r="B376" s="223"/>
      <c r="C376" s="223"/>
      <c r="D376" s="223"/>
      <c r="E376" s="223"/>
    </row>
    <row r="377" spans="2:5">
      <c r="B377" s="223"/>
      <c r="C377" s="223"/>
      <c r="D377" s="223"/>
      <c r="E377" s="223"/>
    </row>
    <row r="378" spans="2:5">
      <c r="B378" s="223"/>
      <c r="C378" s="223"/>
      <c r="D378" s="223"/>
      <c r="E378" s="223"/>
    </row>
    <row r="379" spans="2:5">
      <c r="B379" s="223"/>
      <c r="C379" s="223"/>
      <c r="D379" s="223"/>
      <c r="E379" s="223"/>
    </row>
    <row r="380" spans="2:5">
      <c r="B380" s="223"/>
      <c r="C380" s="223"/>
      <c r="D380" s="223"/>
      <c r="E380" s="223"/>
    </row>
    <row r="381" spans="2:5">
      <c r="B381" s="223"/>
      <c r="C381" s="223"/>
      <c r="D381" s="223"/>
      <c r="E381" s="223"/>
    </row>
    <row r="382" spans="2:5">
      <c r="B382" s="223"/>
      <c r="C382" s="223"/>
      <c r="D382" s="223"/>
      <c r="E382" s="223"/>
    </row>
    <row r="383" spans="2:5">
      <c r="B383" s="223"/>
      <c r="C383" s="223"/>
      <c r="D383" s="223"/>
      <c r="E383" s="223"/>
    </row>
    <row r="384" spans="2:5">
      <c r="B384" s="223"/>
      <c r="C384" s="223"/>
      <c r="D384" s="223"/>
      <c r="E384" s="223"/>
    </row>
    <row r="385" spans="2:5">
      <c r="B385" s="223"/>
      <c r="C385" s="223"/>
      <c r="D385" s="223"/>
      <c r="E385" s="223"/>
    </row>
    <row r="386" spans="2:5">
      <c r="B386" s="223"/>
      <c r="C386" s="223"/>
      <c r="D386" s="223"/>
      <c r="E386" s="223"/>
    </row>
    <row r="387" spans="2:5">
      <c r="B387" s="223"/>
      <c r="C387" s="223"/>
      <c r="D387" s="223"/>
      <c r="E387" s="223"/>
    </row>
    <row r="388" spans="2:5">
      <c r="B388" s="223"/>
      <c r="C388" s="223"/>
      <c r="D388" s="223"/>
      <c r="E388" s="223"/>
    </row>
    <row r="389" spans="2:5">
      <c r="B389" s="223"/>
      <c r="C389" s="223"/>
      <c r="D389" s="223"/>
      <c r="E389" s="223"/>
    </row>
    <row r="390" spans="2:5">
      <c r="B390" s="223"/>
      <c r="C390" s="223"/>
      <c r="D390" s="223"/>
      <c r="E390" s="223"/>
    </row>
    <row r="391" spans="2:5">
      <c r="B391" s="223"/>
      <c r="C391" s="223"/>
      <c r="D391" s="223"/>
      <c r="E391" s="223"/>
    </row>
    <row r="392" spans="2:5">
      <c r="B392" s="223"/>
      <c r="C392" s="223"/>
      <c r="D392" s="223"/>
      <c r="E392" s="223"/>
    </row>
    <row r="393" spans="2:5">
      <c r="B393" s="223"/>
      <c r="C393" s="223"/>
      <c r="D393" s="223"/>
      <c r="E393" s="223"/>
    </row>
    <row r="394" spans="2:5">
      <c r="B394" s="223"/>
      <c r="C394" s="223"/>
      <c r="D394" s="223"/>
      <c r="E394" s="223"/>
    </row>
    <row r="395" spans="2:5">
      <c r="B395" s="223"/>
      <c r="C395" s="223"/>
      <c r="D395" s="223"/>
      <c r="E395" s="223"/>
    </row>
    <row r="396" spans="2:5">
      <c r="B396" s="223"/>
      <c r="C396" s="223"/>
      <c r="D396" s="223"/>
      <c r="E396" s="223"/>
    </row>
    <row r="397" spans="2:5">
      <c r="B397" s="223"/>
      <c r="C397" s="223"/>
      <c r="D397" s="223"/>
      <c r="E397" s="223"/>
    </row>
    <row r="398" spans="2:5">
      <c r="B398" s="223"/>
      <c r="C398" s="223"/>
      <c r="D398" s="223"/>
      <c r="E398" s="223"/>
    </row>
    <row r="399" spans="2:5">
      <c r="B399" s="223"/>
      <c r="C399" s="223"/>
      <c r="D399" s="223"/>
      <c r="E399" s="223"/>
    </row>
    <row r="400" spans="2:5">
      <c r="B400" s="223"/>
      <c r="C400" s="223"/>
      <c r="D400" s="223"/>
      <c r="E400" s="223"/>
    </row>
    <row r="401" spans="2:5">
      <c r="B401" s="223"/>
      <c r="C401" s="223"/>
      <c r="D401" s="223"/>
      <c r="E401" s="223"/>
    </row>
    <row r="402" spans="2:5">
      <c r="B402" s="223"/>
      <c r="C402" s="223"/>
      <c r="D402" s="223"/>
      <c r="E402" s="223"/>
    </row>
    <row r="403" spans="2:5">
      <c r="B403" s="223"/>
      <c r="C403" s="223"/>
      <c r="D403" s="223"/>
      <c r="E403" s="223"/>
    </row>
    <row r="404" spans="2:5">
      <c r="B404" s="223"/>
      <c r="C404" s="223"/>
      <c r="D404" s="223"/>
      <c r="E404" s="223"/>
    </row>
    <row r="405" spans="2:5">
      <c r="B405" s="223"/>
      <c r="C405" s="223"/>
      <c r="D405" s="223"/>
      <c r="E405" s="223"/>
    </row>
    <row r="406" spans="2:5">
      <c r="B406" s="223"/>
      <c r="C406" s="223"/>
      <c r="D406" s="223"/>
      <c r="E406" s="223"/>
    </row>
    <row r="407" spans="2:5">
      <c r="B407" s="223"/>
      <c r="C407" s="223"/>
      <c r="D407" s="223"/>
      <c r="E407" s="223"/>
    </row>
    <row r="408" spans="2:5">
      <c r="B408" s="223"/>
      <c r="C408" s="223"/>
      <c r="D408" s="223"/>
      <c r="E408" s="223"/>
    </row>
    <row r="409" spans="2:5">
      <c r="B409" s="223"/>
      <c r="C409" s="223"/>
      <c r="D409" s="223"/>
      <c r="E409" s="223"/>
    </row>
    <row r="410" spans="2:5">
      <c r="B410" s="223"/>
      <c r="C410" s="223"/>
      <c r="D410" s="223"/>
      <c r="E410" s="223"/>
    </row>
    <row r="411" spans="2:5">
      <c r="B411" s="223"/>
      <c r="C411" s="223"/>
      <c r="D411" s="223"/>
      <c r="E411" s="223"/>
    </row>
    <row r="412" spans="2:5">
      <c r="B412" s="223"/>
      <c r="C412" s="223"/>
      <c r="D412" s="223"/>
      <c r="E412" s="223"/>
    </row>
    <row r="413" spans="2:5">
      <c r="B413" s="223"/>
      <c r="C413" s="223"/>
      <c r="D413" s="223"/>
      <c r="E413" s="223"/>
    </row>
    <row r="414" spans="2:5">
      <c r="B414" s="223"/>
      <c r="C414" s="223"/>
      <c r="D414" s="223"/>
      <c r="E414" s="223"/>
    </row>
    <row r="415" spans="2:5">
      <c r="B415" s="223"/>
      <c r="C415" s="223"/>
      <c r="D415" s="223"/>
      <c r="E415" s="223"/>
    </row>
    <row r="416" spans="2:5">
      <c r="B416" s="223"/>
      <c r="C416" s="223"/>
      <c r="D416" s="223"/>
      <c r="E416" s="223"/>
    </row>
    <row r="417" spans="2:5">
      <c r="B417" s="223"/>
      <c r="C417" s="223"/>
      <c r="D417" s="223"/>
      <c r="E417" s="223"/>
    </row>
    <row r="418" spans="2:5">
      <c r="B418" s="223"/>
      <c r="C418" s="223"/>
      <c r="D418" s="223"/>
      <c r="E418" s="223"/>
    </row>
    <row r="419" spans="2:5">
      <c r="B419" s="223"/>
      <c r="C419" s="223"/>
      <c r="D419" s="223"/>
      <c r="E419" s="223"/>
    </row>
    <row r="420" spans="2:5">
      <c r="B420" s="223"/>
      <c r="C420" s="223"/>
      <c r="D420" s="223"/>
      <c r="E420" s="223"/>
    </row>
    <row r="421" spans="2:5">
      <c r="B421" s="223"/>
      <c r="C421" s="223"/>
      <c r="D421" s="223"/>
      <c r="E421" s="223"/>
    </row>
    <row r="422" spans="2:5">
      <c r="B422" s="223"/>
      <c r="C422" s="223"/>
      <c r="D422" s="223"/>
      <c r="E422" s="223"/>
    </row>
    <row r="423" spans="2:5">
      <c r="B423" s="223"/>
      <c r="C423" s="223"/>
      <c r="D423" s="223"/>
      <c r="E423" s="223"/>
    </row>
    <row r="424" spans="2:5">
      <c r="B424" s="223"/>
      <c r="C424" s="223"/>
      <c r="D424" s="223"/>
      <c r="E424" s="223"/>
    </row>
    <row r="425" spans="2:5">
      <c r="B425" s="223"/>
      <c r="C425" s="223"/>
      <c r="D425" s="223"/>
      <c r="E425" s="223"/>
    </row>
    <row r="426" spans="2:5">
      <c r="B426" s="223"/>
      <c r="C426" s="223"/>
      <c r="D426" s="223"/>
      <c r="E426" s="223"/>
    </row>
    <row r="427" spans="2:5">
      <c r="B427" s="223"/>
      <c r="C427" s="223"/>
      <c r="D427" s="223"/>
      <c r="E427" s="223"/>
    </row>
    <row r="428" spans="2:5">
      <c r="B428" s="223"/>
      <c r="C428" s="223"/>
      <c r="D428" s="223"/>
      <c r="E428" s="223"/>
    </row>
    <row r="429" spans="2:5">
      <c r="B429" s="223"/>
      <c r="C429" s="223"/>
      <c r="D429" s="223"/>
      <c r="E429" s="223"/>
    </row>
    <row r="430" spans="2:5">
      <c r="B430" s="223"/>
      <c r="C430" s="223"/>
      <c r="D430" s="223"/>
      <c r="E430" s="223"/>
    </row>
    <row r="431" spans="2:5">
      <c r="B431" s="223"/>
      <c r="C431" s="223"/>
      <c r="D431" s="223"/>
      <c r="E431" s="223"/>
    </row>
    <row r="432" spans="2:5">
      <c r="B432" s="223"/>
      <c r="C432" s="223"/>
      <c r="D432" s="223"/>
      <c r="E432" s="223"/>
    </row>
    <row r="433" spans="2:5">
      <c r="B433" s="223"/>
      <c r="C433" s="223"/>
      <c r="D433" s="223"/>
      <c r="E433" s="223"/>
    </row>
    <row r="434" spans="2:5">
      <c r="B434" s="223"/>
      <c r="C434" s="223"/>
      <c r="D434" s="223"/>
      <c r="E434" s="223"/>
    </row>
    <row r="435" spans="2:5">
      <c r="B435" s="223"/>
      <c r="C435" s="223"/>
      <c r="D435" s="223"/>
      <c r="E435" s="223"/>
    </row>
    <row r="436" spans="2:5">
      <c r="B436" s="223"/>
      <c r="C436" s="223"/>
      <c r="D436" s="223"/>
      <c r="E436" s="223"/>
    </row>
    <row r="437" spans="2:5">
      <c r="B437" s="223"/>
      <c r="C437" s="223"/>
      <c r="D437" s="223"/>
      <c r="E437" s="223"/>
    </row>
    <row r="438" spans="2:5">
      <c r="B438" s="223"/>
      <c r="C438" s="223"/>
      <c r="D438" s="223"/>
      <c r="E438" s="223"/>
    </row>
    <row r="439" spans="2:5">
      <c r="B439" s="223"/>
      <c r="C439" s="223"/>
      <c r="D439" s="223"/>
      <c r="E439" s="223"/>
    </row>
    <row r="440" spans="2:5">
      <c r="B440" s="223"/>
      <c r="C440" s="223"/>
      <c r="D440" s="223"/>
      <c r="E440" s="223"/>
    </row>
    <row r="441" spans="2:5">
      <c r="B441" s="223"/>
      <c r="C441" s="223"/>
      <c r="D441" s="223"/>
      <c r="E441" s="223"/>
    </row>
    <row r="442" spans="2:5">
      <c r="B442" s="223"/>
      <c r="C442" s="223"/>
      <c r="D442" s="223"/>
      <c r="E442" s="223"/>
    </row>
    <row r="443" spans="2:5">
      <c r="B443" s="223"/>
      <c r="C443" s="223"/>
      <c r="D443" s="223"/>
      <c r="E443" s="223"/>
    </row>
    <row r="444" spans="2:5">
      <c r="B444" s="223"/>
      <c r="C444" s="223"/>
      <c r="D444" s="223"/>
      <c r="E444" s="223"/>
    </row>
    <row r="445" spans="2:5">
      <c r="B445" s="223"/>
      <c r="C445" s="223"/>
      <c r="D445" s="223"/>
      <c r="E445" s="223"/>
    </row>
    <row r="446" spans="2:5">
      <c r="B446" s="223"/>
      <c r="C446" s="223"/>
      <c r="D446" s="223"/>
      <c r="E446" s="223"/>
    </row>
    <row r="447" spans="2:5">
      <c r="B447" s="223"/>
      <c r="C447" s="223"/>
      <c r="D447" s="223"/>
      <c r="E447" s="223"/>
    </row>
    <row r="448" spans="2:5">
      <c r="B448" s="223"/>
      <c r="C448" s="223"/>
      <c r="D448" s="223"/>
      <c r="E448" s="223"/>
    </row>
    <row r="449" spans="2:5">
      <c r="B449" s="223"/>
      <c r="C449" s="223"/>
      <c r="D449" s="223"/>
      <c r="E449" s="223"/>
    </row>
    <row r="450" spans="2:5">
      <c r="B450" s="223"/>
      <c r="C450" s="223"/>
      <c r="D450" s="223"/>
      <c r="E450" s="223"/>
    </row>
    <row r="451" spans="2:5">
      <c r="B451" s="223"/>
      <c r="C451" s="223"/>
      <c r="D451" s="223"/>
      <c r="E451" s="223"/>
    </row>
    <row r="452" spans="2:5">
      <c r="B452" s="223"/>
      <c r="C452" s="223"/>
      <c r="D452" s="223"/>
      <c r="E452" s="223"/>
    </row>
    <row r="453" spans="2:5">
      <c r="B453" s="223"/>
      <c r="C453" s="223"/>
      <c r="D453" s="223"/>
      <c r="E453" s="223"/>
    </row>
    <row r="454" spans="2:5">
      <c r="B454" s="223"/>
      <c r="C454" s="223"/>
      <c r="D454" s="223"/>
      <c r="E454" s="223"/>
    </row>
    <row r="455" spans="2:5">
      <c r="B455" s="223"/>
      <c r="C455" s="223"/>
      <c r="D455" s="223"/>
      <c r="E455" s="223"/>
    </row>
    <row r="456" spans="2:5">
      <c r="B456" s="223"/>
      <c r="C456" s="223"/>
      <c r="D456" s="223"/>
      <c r="E456" s="223"/>
    </row>
    <row r="457" spans="2:5">
      <c r="B457" s="223"/>
      <c r="C457" s="223"/>
      <c r="D457" s="223"/>
      <c r="E457" s="223"/>
    </row>
    <row r="458" spans="2:5">
      <c r="B458" s="223"/>
      <c r="C458" s="223"/>
      <c r="D458" s="223"/>
      <c r="E458" s="223"/>
    </row>
    <row r="459" spans="2:5">
      <c r="B459" s="223"/>
      <c r="C459" s="223"/>
      <c r="D459" s="223"/>
      <c r="E459" s="223"/>
    </row>
    <row r="460" spans="2:5">
      <c r="B460" s="223"/>
      <c r="C460" s="223"/>
      <c r="D460" s="223"/>
      <c r="E460" s="223"/>
    </row>
    <row r="461" spans="2:5">
      <c r="B461" s="223"/>
      <c r="C461" s="223"/>
      <c r="D461" s="223"/>
      <c r="E461" s="223"/>
    </row>
    <row r="462" spans="2:5">
      <c r="B462" s="223"/>
      <c r="C462" s="223"/>
      <c r="D462" s="223"/>
      <c r="E462" s="223"/>
    </row>
    <row r="463" spans="2:5">
      <c r="B463" s="223"/>
      <c r="C463" s="223"/>
      <c r="D463" s="223"/>
      <c r="E463" s="223"/>
    </row>
    <row r="464" spans="2:5">
      <c r="B464" s="223"/>
      <c r="C464" s="223"/>
      <c r="D464" s="223"/>
      <c r="E464" s="223"/>
    </row>
    <row r="465" spans="2:5">
      <c r="B465" s="223"/>
      <c r="C465" s="223"/>
      <c r="D465" s="223"/>
      <c r="E465" s="223"/>
    </row>
    <row r="466" spans="2:5">
      <c r="B466" s="223"/>
      <c r="C466" s="223"/>
      <c r="D466" s="223"/>
      <c r="E466" s="223"/>
    </row>
    <row r="467" spans="2:5">
      <c r="B467" s="223"/>
      <c r="C467" s="223"/>
      <c r="D467" s="223"/>
      <c r="E467" s="223"/>
    </row>
    <row r="468" spans="2:5">
      <c r="B468" s="223"/>
      <c r="C468" s="223"/>
      <c r="D468" s="223"/>
      <c r="E468" s="223"/>
    </row>
    <row r="469" spans="2:5">
      <c r="B469" s="223"/>
      <c r="C469" s="223"/>
      <c r="D469" s="223"/>
      <c r="E469" s="223"/>
    </row>
    <row r="470" spans="2:5">
      <c r="B470" s="223"/>
      <c r="C470" s="223"/>
      <c r="D470" s="223"/>
      <c r="E470" s="223"/>
    </row>
    <row r="471" spans="2:5">
      <c r="B471" s="223"/>
      <c r="C471" s="223"/>
      <c r="D471" s="223"/>
      <c r="E471" s="223"/>
    </row>
    <row r="472" spans="2:5">
      <c r="B472" s="223"/>
      <c r="C472" s="223"/>
      <c r="D472" s="223"/>
      <c r="E472" s="223"/>
    </row>
    <row r="473" spans="2:5">
      <c r="B473" s="223"/>
      <c r="C473" s="223"/>
      <c r="D473" s="223"/>
      <c r="E473" s="223"/>
    </row>
    <row r="474" spans="2:5">
      <c r="B474" s="223"/>
      <c r="C474" s="223"/>
      <c r="D474" s="223"/>
      <c r="E474" s="223"/>
    </row>
    <row r="475" spans="2:5">
      <c r="B475" s="223"/>
      <c r="C475" s="223"/>
      <c r="D475" s="223"/>
      <c r="E475" s="223"/>
    </row>
    <row r="476" spans="2:5">
      <c r="B476" s="223"/>
      <c r="C476" s="223"/>
      <c r="D476" s="223"/>
      <c r="E476" s="223"/>
    </row>
    <row r="477" spans="2:5">
      <c r="B477" s="223"/>
      <c r="C477" s="223"/>
      <c r="D477" s="223"/>
      <c r="E477" s="223"/>
    </row>
    <row r="478" spans="2:5">
      <c r="B478" s="223"/>
      <c r="C478" s="223"/>
      <c r="D478" s="223"/>
      <c r="E478" s="223"/>
    </row>
    <row r="479" spans="2:5">
      <c r="B479" s="223"/>
      <c r="C479" s="223"/>
      <c r="D479" s="223"/>
      <c r="E479" s="223"/>
    </row>
    <row r="480" spans="2:5">
      <c r="B480" s="223"/>
      <c r="C480" s="223"/>
      <c r="D480" s="223"/>
      <c r="E480" s="223"/>
    </row>
    <row r="481" spans="2:5">
      <c r="B481" s="223"/>
      <c r="C481" s="223"/>
      <c r="D481" s="223"/>
      <c r="E481" s="223"/>
    </row>
    <row r="482" spans="2:5">
      <c r="B482" s="223"/>
      <c r="C482" s="223"/>
      <c r="D482" s="223"/>
      <c r="E482" s="223"/>
    </row>
    <row r="483" spans="2:5">
      <c r="B483" s="223"/>
      <c r="C483" s="223"/>
      <c r="D483" s="223"/>
      <c r="E483" s="223"/>
    </row>
    <row r="484" spans="2:5">
      <c r="B484" s="223"/>
      <c r="C484" s="223"/>
      <c r="D484" s="223"/>
      <c r="E484" s="223"/>
    </row>
    <row r="485" spans="2:5">
      <c r="B485" s="223"/>
      <c r="C485" s="223"/>
      <c r="D485" s="223"/>
      <c r="E485" s="223"/>
    </row>
    <row r="486" spans="2:5">
      <c r="B486" s="223"/>
      <c r="C486" s="223"/>
      <c r="D486" s="223"/>
      <c r="E486" s="223"/>
    </row>
    <row r="487" spans="2:5">
      <c r="B487" s="223"/>
      <c r="C487" s="223"/>
      <c r="D487" s="223"/>
      <c r="E487" s="223"/>
    </row>
    <row r="488" spans="2:5">
      <c r="B488" s="223"/>
      <c r="C488" s="223"/>
      <c r="D488" s="223"/>
      <c r="E488" s="223"/>
    </row>
    <row r="489" spans="2:5">
      <c r="B489" s="223"/>
      <c r="C489" s="223"/>
      <c r="D489" s="223"/>
      <c r="E489" s="223"/>
    </row>
    <row r="490" spans="2:5">
      <c r="B490" s="223"/>
      <c r="C490" s="223"/>
      <c r="D490" s="223"/>
      <c r="E490" s="223"/>
    </row>
    <row r="491" spans="2:5">
      <c r="B491" s="223"/>
      <c r="C491" s="223"/>
      <c r="D491" s="223"/>
      <c r="E491" s="223"/>
    </row>
    <row r="492" spans="2:5">
      <c r="B492" s="223"/>
      <c r="C492" s="223"/>
      <c r="D492" s="223"/>
      <c r="E492" s="223"/>
    </row>
    <row r="493" spans="2:5">
      <c r="B493" s="223"/>
      <c r="C493" s="223"/>
      <c r="D493" s="223"/>
      <c r="E493" s="223"/>
    </row>
    <row r="494" spans="2:5">
      <c r="B494" s="223"/>
      <c r="C494" s="223"/>
      <c r="D494" s="223"/>
      <c r="E494" s="223"/>
    </row>
    <row r="495" spans="2:5">
      <c r="B495" s="223"/>
      <c r="C495" s="223"/>
      <c r="D495" s="223"/>
      <c r="E495" s="223"/>
    </row>
    <row r="496" spans="2:5">
      <c r="B496" s="223"/>
      <c r="C496" s="223"/>
      <c r="D496" s="223"/>
      <c r="E496" s="223"/>
    </row>
    <row r="497" spans="2:5">
      <c r="B497" s="223"/>
      <c r="C497" s="223"/>
      <c r="D497" s="223"/>
      <c r="E497" s="223"/>
    </row>
    <row r="498" spans="2:5">
      <c r="B498" s="223"/>
      <c r="C498" s="223"/>
      <c r="D498" s="223"/>
      <c r="E498" s="223"/>
    </row>
    <row r="499" spans="2:5">
      <c r="B499" s="223"/>
      <c r="C499" s="223"/>
      <c r="D499" s="223"/>
      <c r="E499" s="223"/>
    </row>
    <row r="500" spans="2:5">
      <c r="B500" s="223"/>
      <c r="C500" s="223"/>
      <c r="D500" s="223"/>
      <c r="E500" s="223"/>
    </row>
    <row r="501" spans="2:5">
      <c r="B501" s="223"/>
      <c r="C501" s="223"/>
      <c r="D501" s="223"/>
      <c r="E501" s="223"/>
    </row>
    <row r="502" spans="2:5">
      <c r="B502" s="223"/>
      <c r="C502" s="223"/>
      <c r="D502" s="223"/>
      <c r="E502" s="223"/>
    </row>
    <row r="503" spans="2:5">
      <c r="B503" s="223"/>
      <c r="C503" s="223"/>
      <c r="D503" s="223"/>
      <c r="E503" s="223"/>
    </row>
    <row r="504" spans="2:5">
      <c r="B504" s="223"/>
      <c r="C504" s="223"/>
      <c r="D504" s="223"/>
      <c r="E504" s="223"/>
    </row>
    <row r="505" spans="2:5">
      <c r="B505" s="223"/>
      <c r="C505" s="223"/>
      <c r="D505" s="223"/>
      <c r="E505" s="223"/>
    </row>
    <row r="506" spans="2:5">
      <c r="B506" s="223"/>
      <c r="C506" s="223"/>
      <c r="D506" s="223"/>
      <c r="E506" s="223"/>
    </row>
    <row r="507" spans="2:5">
      <c r="B507" s="223"/>
      <c r="C507" s="223"/>
      <c r="D507" s="223"/>
      <c r="E507" s="223"/>
    </row>
    <row r="508" spans="2:5">
      <c r="B508" s="223"/>
      <c r="C508" s="223"/>
      <c r="D508" s="223"/>
      <c r="E508" s="223"/>
    </row>
    <row r="509" spans="2:5">
      <c r="B509" s="223"/>
      <c r="C509" s="223"/>
      <c r="D509" s="223"/>
      <c r="E509" s="223"/>
    </row>
    <row r="510" spans="2:5">
      <c r="B510" s="223"/>
      <c r="C510" s="223"/>
      <c r="D510" s="223"/>
      <c r="E510" s="223"/>
    </row>
    <row r="511" spans="2:5">
      <c r="B511" s="223"/>
      <c r="C511" s="223"/>
      <c r="D511" s="223"/>
      <c r="E511" s="223"/>
    </row>
    <row r="512" spans="2:5">
      <c r="B512" s="223"/>
      <c r="C512" s="223"/>
      <c r="D512" s="223"/>
      <c r="E512" s="223"/>
    </row>
    <row r="513" spans="2:5">
      <c r="B513" s="223"/>
      <c r="C513" s="223"/>
      <c r="D513" s="223"/>
      <c r="E513" s="223"/>
    </row>
    <row r="514" spans="2:5">
      <c r="B514" s="223"/>
      <c r="C514" s="223"/>
      <c r="D514" s="223"/>
      <c r="E514" s="223"/>
    </row>
    <row r="515" spans="2:5">
      <c r="B515" s="223"/>
      <c r="C515" s="223"/>
      <c r="D515" s="223"/>
      <c r="E515" s="223"/>
    </row>
    <row r="516" spans="2:5">
      <c r="B516" s="223"/>
      <c r="C516" s="223"/>
      <c r="D516" s="223"/>
      <c r="E516" s="223"/>
    </row>
    <row r="517" spans="2:5">
      <c r="B517" s="223"/>
      <c r="C517" s="223"/>
      <c r="D517" s="223"/>
      <c r="E517" s="223"/>
    </row>
    <row r="518" spans="2:5">
      <c r="B518" s="223"/>
      <c r="C518" s="223"/>
      <c r="D518" s="223"/>
      <c r="E518" s="223"/>
    </row>
    <row r="519" spans="2:5">
      <c r="B519" s="223"/>
      <c r="C519" s="223"/>
      <c r="D519" s="223"/>
      <c r="E519" s="223"/>
    </row>
    <row r="520" spans="2:5">
      <c r="B520" s="223"/>
      <c r="C520" s="223"/>
      <c r="D520" s="223"/>
      <c r="E520" s="223"/>
    </row>
    <row r="521" spans="2:5">
      <c r="B521" s="223"/>
      <c r="C521" s="223"/>
      <c r="D521" s="223"/>
      <c r="E521" s="223"/>
    </row>
    <row r="522" spans="2:5">
      <c r="B522" s="223"/>
      <c r="C522" s="223"/>
      <c r="D522" s="223"/>
      <c r="E522" s="223"/>
    </row>
    <row r="523" spans="2:5">
      <c r="B523" s="223"/>
      <c r="C523" s="223"/>
      <c r="D523" s="223"/>
      <c r="E523" s="223"/>
    </row>
    <row r="524" spans="2:5">
      <c r="B524" s="223"/>
      <c r="C524" s="223"/>
      <c r="D524" s="223"/>
      <c r="E524" s="223"/>
    </row>
    <row r="525" spans="2:5">
      <c r="B525" s="223"/>
      <c r="C525" s="223"/>
      <c r="D525" s="223"/>
      <c r="E525" s="223"/>
    </row>
    <row r="526" spans="2:5">
      <c r="B526" s="223"/>
      <c r="C526" s="223"/>
      <c r="D526" s="223"/>
      <c r="E526" s="223"/>
    </row>
    <row r="527" spans="2:5">
      <c r="B527" s="223"/>
      <c r="C527" s="223"/>
      <c r="D527" s="223"/>
      <c r="E527" s="223"/>
    </row>
    <row r="528" spans="2:5">
      <c r="B528" s="223"/>
      <c r="C528" s="223"/>
      <c r="D528" s="223"/>
      <c r="E528" s="223"/>
    </row>
    <row r="529" spans="2:5">
      <c r="B529" s="223"/>
      <c r="C529" s="223"/>
      <c r="D529" s="223"/>
      <c r="E529" s="223"/>
    </row>
    <row r="530" spans="2:5">
      <c r="B530" s="223"/>
      <c r="C530" s="223"/>
      <c r="D530" s="223"/>
      <c r="E530" s="223"/>
    </row>
    <row r="531" spans="2:5">
      <c r="B531" s="223"/>
      <c r="C531" s="223"/>
      <c r="D531" s="223"/>
      <c r="E531" s="223"/>
    </row>
    <row r="532" spans="2:5">
      <c r="B532" s="223"/>
      <c r="C532" s="223"/>
      <c r="D532" s="223"/>
      <c r="E532" s="223"/>
    </row>
    <row r="533" spans="2:5">
      <c r="B533" s="223"/>
      <c r="C533" s="223"/>
      <c r="D533" s="223"/>
      <c r="E533" s="223"/>
    </row>
    <row r="534" spans="2:5">
      <c r="B534" s="223"/>
      <c r="C534" s="223"/>
      <c r="D534" s="223"/>
      <c r="E534" s="223"/>
    </row>
    <row r="535" spans="2:5">
      <c r="B535" s="223"/>
      <c r="C535" s="223"/>
      <c r="D535" s="223"/>
      <c r="E535" s="223"/>
    </row>
    <row r="536" spans="2:5">
      <c r="B536" s="223"/>
      <c r="C536" s="223"/>
      <c r="D536" s="223"/>
      <c r="E536" s="223"/>
    </row>
    <row r="537" spans="2:5">
      <c r="B537" s="223"/>
      <c r="C537" s="223"/>
      <c r="D537" s="223"/>
      <c r="E537" s="223"/>
    </row>
    <row r="538" spans="2:5">
      <c r="B538" s="223"/>
      <c r="C538" s="223"/>
      <c r="D538" s="223"/>
      <c r="E538" s="223"/>
    </row>
    <row r="539" spans="2:5">
      <c r="B539" s="223"/>
      <c r="C539" s="223"/>
      <c r="D539" s="223"/>
      <c r="E539" s="223"/>
    </row>
    <row r="540" spans="2:5">
      <c r="B540" s="223"/>
      <c r="C540" s="223"/>
      <c r="D540" s="223"/>
      <c r="E540" s="223"/>
    </row>
    <row r="541" spans="2:5">
      <c r="B541" s="223"/>
      <c r="C541" s="223"/>
      <c r="D541" s="223"/>
      <c r="E541" s="223"/>
    </row>
    <row r="542" spans="2:5">
      <c r="B542" s="223"/>
      <c r="C542" s="223"/>
      <c r="D542" s="223"/>
      <c r="E542" s="223"/>
    </row>
    <row r="543" spans="2:5">
      <c r="B543" s="223"/>
      <c r="C543" s="223"/>
      <c r="D543" s="223"/>
      <c r="E543" s="223"/>
    </row>
    <row r="544" spans="2:5">
      <c r="B544" s="223"/>
      <c r="C544" s="223"/>
      <c r="D544" s="223"/>
      <c r="E544" s="223"/>
    </row>
    <row r="545" spans="2:5">
      <c r="B545" s="223"/>
      <c r="C545" s="223"/>
      <c r="D545" s="223"/>
      <c r="E545" s="223"/>
    </row>
    <row r="546" spans="2:5">
      <c r="B546" s="223"/>
      <c r="C546" s="223"/>
      <c r="D546" s="223"/>
      <c r="E546" s="223"/>
    </row>
    <row r="547" spans="2:5">
      <c r="B547" s="223"/>
      <c r="C547" s="223"/>
      <c r="D547" s="223"/>
      <c r="E547" s="223"/>
    </row>
    <row r="548" spans="2:5">
      <c r="B548" s="223"/>
      <c r="C548" s="223"/>
      <c r="D548" s="223"/>
      <c r="E548" s="223"/>
    </row>
    <row r="549" spans="2:5">
      <c r="B549" s="223"/>
      <c r="C549" s="223"/>
      <c r="D549" s="223"/>
      <c r="E549" s="223"/>
    </row>
    <row r="550" spans="2:5">
      <c r="B550" s="223"/>
      <c r="C550" s="223"/>
      <c r="D550" s="223"/>
      <c r="E550" s="223"/>
    </row>
    <row r="551" spans="2:5">
      <c r="B551" s="223"/>
      <c r="C551" s="223"/>
      <c r="D551" s="223"/>
      <c r="E551" s="223"/>
    </row>
    <row r="552" spans="2:5">
      <c r="B552" s="223"/>
      <c r="C552" s="223"/>
      <c r="D552" s="223"/>
      <c r="E552" s="223"/>
    </row>
    <row r="553" spans="2:5">
      <c r="B553" s="223"/>
      <c r="C553" s="223"/>
      <c r="D553" s="223"/>
      <c r="E553" s="223"/>
    </row>
    <row r="554" spans="2:5">
      <c r="B554" s="223"/>
      <c r="C554" s="223"/>
      <c r="D554" s="223"/>
      <c r="E554" s="223"/>
    </row>
    <row r="555" spans="2:5">
      <c r="B555" s="223"/>
      <c r="C555" s="223"/>
      <c r="D555" s="223"/>
      <c r="E555" s="223"/>
    </row>
    <row r="556" spans="2:5">
      <c r="B556" s="223"/>
      <c r="C556" s="223"/>
      <c r="D556" s="223"/>
      <c r="E556" s="223"/>
    </row>
    <row r="557" spans="2:5">
      <c r="B557" s="223"/>
      <c r="C557" s="223"/>
      <c r="D557" s="223"/>
      <c r="E557" s="223"/>
    </row>
    <row r="558" spans="2:5">
      <c r="B558" s="223"/>
      <c r="C558" s="223"/>
      <c r="D558" s="223"/>
      <c r="E558" s="223"/>
    </row>
    <row r="559" spans="2:5">
      <c r="B559" s="223"/>
      <c r="C559" s="223"/>
      <c r="D559" s="223"/>
      <c r="E559" s="223"/>
    </row>
    <row r="560" spans="2:5">
      <c r="B560" s="223"/>
      <c r="C560" s="223"/>
      <c r="D560" s="223"/>
      <c r="E560" s="223"/>
    </row>
    <row r="561" spans="2:5">
      <c r="B561" s="223"/>
      <c r="C561" s="223"/>
      <c r="D561" s="223"/>
      <c r="E561" s="223"/>
    </row>
    <row r="562" spans="2:5">
      <c r="B562" s="223"/>
      <c r="C562" s="223"/>
      <c r="D562" s="223"/>
      <c r="E562" s="223"/>
    </row>
    <row r="563" spans="2:5">
      <c r="B563" s="223"/>
      <c r="C563" s="223"/>
      <c r="D563" s="223"/>
      <c r="E563" s="223"/>
    </row>
    <row r="564" spans="2:5">
      <c r="B564" s="223"/>
      <c r="C564" s="223"/>
      <c r="D564" s="223"/>
      <c r="E564" s="223"/>
    </row>
    <row r="565" spans="2:5">
      <c r="B565" s="223"/>
      <c r="C565" s="223"/>
      <c r="D565" s="223"/>
      <c r="E565" s="223"/>
    </row>
    <row r="566" spans="2:5">
      <c r="B566" s="223"/>
      <c r="C566" s="223"/>
      <c r="D566" s="223"/>
      <c r="E566" s="223"/>
    </row>
    <row r="567" spans="2:5">
      <c r="B567" s="223"/>
      <c r="C567" s="223"/>
      <c r="D567" s="223"/>
      <c r="E567" s="223"/>
    </row>
    <row r="568" spans="2:5">
      <c r="B568" s="223"/>
      <c r="C568" s="223"/>
      <c r="D568" s="223"/>
      <c r="E568" s="223"/>
    </row>
    <row r="569" spans="2:5">
      <c r="B569" s="223"/>
      <c r="C569" s="223"/>
      <c r="D569" s="223"/>
      <c r="E569" s="223"/>
    </row>
    <row r="570" spans="2:5">
      <c r="B570" s="223"/>
      <c r="C570" s="223"/>
      <c r="D570" s="223"/>
      <c r="E570" s="223"/>
    </row>
    <row r="571" spans="2:5">
      <c r="B571" s="223"/>
      <c r="C571" s="223"/>
      <c r="D571" s="223"/>
      <c r="E571" s="223"/>
    </row>
    <row r="572" spans="2:5">
      <c r="B572" s="223"/>
      <c r="C572" s="223"/>
      <c r="D572" s="223"/>
      <c r="E572" s="223"/>
    </row>
    <row r="573" spans="2:5">
      <c r="B573" s="223"/>
      <c r="C573" s="223"/>
      <c r="D573" s="223"/>
      <c r="E573" s="223"/>
    </row>
    <row r="574" spans="2:5">
      <c r="B574" s="223"/>
      <c r="C574" s="223"/>
      <c r="D574" s="223"/>
      <c r="E574" s="223"/>
    </row>
    <row r="575" spans="2:5">
      <c r="B575" s="223"/>
      <c r="C575" s="223"/>
      <c r="D575" s="223"/>
      <c r="E575" s="223"/>
    </row>
    <row r="576" spans="2:5">
      <c r="B576" s="223"/>
      <c r="C576" s="223"/>
      <c r="D576" s="223"/>
      <c r="E576" s="223"/>
    </row>
    <row r="577" spans="2:5">
      <c r="B577" s="223"/>
      <c r="C577" s="223"/>
      <c r="D577" s="223"/>
      <c r="E577" s="223"/>
    </row>
    <row r="578" spans="2:5">
      <c r="B578" s="223"/>
      <c r="C578" s="223"/>
      <c r="D578" s="223"/>
      <c r="E578" s="223"/>
    </row>
    <row r="579" spans="2:5">
      <c r="B579" s="223"/>
      <c r="C579" s="223"/>
      <c r="D579" s="223"/>
      <c r="E579" s="223"/>
    </row>
    <row r="580" spans="2:5">
      <c r="B580" s="223"/>
      <c r="C580" s="223"/>
      <c r="D580" s="223"/>
      <c r="E580" s="223"/>
    </row>
    <row r="581" spans="2:5">
      <c r="B581" s="223"/>
      <c r="C581" s="223"/>
      <c r="D581" s="223"/>
      <c r="E581" s="223"/>
    </row>
    <row r="582" spans="2:5">
      <c r="B582" s="223"/>
      <c r="C582" s="223"/>
      <c r="D582" s="223"/>
      <c r="E582" s="223"/>
    </row>
    <row r="583" spans="2:5">
      <c r="B583" s="223"/>
      <c r="C583" s="223"/>
      <c r="D583" s="223"/>
      <c r="E583" s="223"/>
    </row>
    <row r="584" spans="2:5">
      <c r="B584" s="223"/>
      <c r="C584" s="223"/>
      <c r="D584" s="223"/>
      <c r="E584" s="223"/>
    </row>
    <row r="585" spans="2:5">
      <c r="B585" s="223"/>
      <c r="C585" s="223"/>
      <c r="D585" s="223"/>
      <c r="E585" s="223"/>
    </row>
    <row r="586" spans="2:5">
      <c r="B586" s="223"/>
      <c r="C586" s="223"/>
      <c r="D586" s="223"/>
      <c r="E586" s="223"/>
    </row>
    <row r="587" spans="2:5">
      <c r="B587" s="223"/>
      <c r="C587" s="223"/>
      <c r="D587" s="223"/>
      <c r="E587" s="223"/>
    </row>
    <row r="588" spans="2:5">
      <c r="B588" s="223"/>
      <c r="C588" s="223"/>
      <c r="D588" s="223"/>
      <c r="E588" s="223"/>
    </row>
    <row r="589" spans="2:5">
      <c r="B589" s="223"/>
      <c r="C589" s="223"/>
      <c r="D589" s="223"/>
      <c r="E589" s="223"/>
    </row>
    <row r="590" spans="2:5">
      <c r="B590" s="223"/>
      <c r="C590" s="223"/>
      <c r="D590" s="223"/>
      <c r="E590" s="223"/>
    </row>
    <row r="591" spans="2:5">
      <c r="B591" s="223"/>
      <c r="C591" s="223"/>
      <c r="D591" s="223"/>
      <c r="E591" s="223"/>
    </row>
    <row r="592" spans="2:5">
      <c r="B592" s="223"/>
      <c r="C592" s="223"/>
      <c r="D592" s="223"/>
      <c r="E592" s="223"/>
    </row>
    <row r="593" spans="2:5">
      <c r="B593" s="223"/>
      <c r="C593" s="223"/>
      <c r="D593" s="223"/>
      <c r="E593" s="223"/>
    </row>
    <row r="594" spans="2:5">
      <c r="B594" s="223"/>
      <c r="C594" s="223"/>
      <c r="D594" s="223"/>
      <c r="E594" s="223"/>
    </row>
    <row r="595" spans="2:5">
      <c r="B595" s="223"/>
      <c r="C595" s="223"/>
      <c r="D595" s="223"/>
      <c r="E595" s="223"/>
    </row>
    <row r="596" spans="2:5">
      <c r="B596" s="223"/>
      <c r="C596" s="223"/>
      <c r="D596" s="223"/>
      <c r="E596" s="223"/>
    </row>
    <row r="597" spans="2:5">
      <c r="B597" s="223"/>
      <c r="C597" s="223"/>
      <c r="D597" s="223"/>
      <c r="E597" s="223"/>
    </row>
    <row r="598" spans="2:5">
      <c r="B598" s="223"/>
      <c r="C598" s="223"/>
      <c r="D598" s="223"/>
      <c r="E598" s="223"/>
    </row>
    <row r="599" spans="2:5">
      <c r="B599" s="223"/>
      <c r="C599" s="223"/>
      <c r="D599" s="223"/>
      <c r="E599" s="223"/>
    </row>
    <row r="600" spans="2:5">
      <c r="B600" s="223"/>
      <c r="C600" s="223"/>
      <c r="D600" s="223"/>
      <c r="E600" s="223"/>
    </row>
    <row r="601" spans="2:5">
      <c r="B601" s="223"/>
      <c r="C601" s="223"/>
      <c r="D601" s="223"/>
      <c r="E601" s="223"/>
    </row>
    <row r="602" spans="2:5">
      <c r="B602" s="223"/>
      <c r="C602" s="223"/>
      <c r="D602" s="223"/>
      <c r="E602" s="223"/>
    </row>
    <row r="603" spans="2:5">
      <c r="B603" s="223"/>
      <c r="C603" s="223"/>
      <c r="D603" s="223"/>
      <c r="E603" s="223"/>
    </row>
    <row r="604" spans="2:5">
      <c r="B604" s="223"/>
      <c r="C604" s="223"/>
      <c r="D604" s="223"/>
      <c r="E604" s="223"/>
    </row>
    <row r="605" spans="2:5">
      <c r="B605" s="223"/>
      <c r="C605" s="223"/>
      <c r="D605" s="223"/>
      <c r="E605" s="223"/>
    </row>
    <row r="606" spans="2:5">
      <c r="B606" s="223"/>
      <c r="C606" s="223"/>
      <c r="D606" s="223"/>
      <c r="E606" s="223"/>
    </row>
    <row r="607" spans="2:5">
      <c r="B607" s="223"/>
      <c r="C607" s="223"/>
      <c r="D607" s="223"/>
      <c r="E607" s="223"/>
    </row>
    <row r="608" spans="2:5">
      <c r="B608" s="223"/>
      <c r="C608" s="223"/>
      <c r="D608" s="223"/>
      <c r="E608" s="223"/>
    </row>
    <row r="609" spans="2:5">
      <c r="B609" s="223"/>
      <c r="C609" s="223"/>
      <c r="D609" s="223"/>
      <c r="E609" s="223"/>
    </row>
    <row r="610" spans="2:5">
      <c r="B610" s="223"/>
      <c r="C610" s="223"/>
      <c r="D610" s="223"/>
      <c r="E610" s="223"/>
    </row>
    <row r="611" spans="2:5">
      <c r="B611" s="223"/>
      <c r="C611" s="223"/>
      <c r="D611" s="223"/>
      <c r="E611" s="223"/>
    </row>
    <row r="612" spans="2:5">
      <c r="B612" s="223"/>
      <c r="C612" s="223"/>
      <c r="D612" s="223"/>
      <c r="E612" s="223"/>
    </row>
    <row r="613" spans="2:5">
      <c r="B613" s="223"/>
      <c r="C613" s="223"/>
      <c r="D613" s="223"/>
      <c r="E613" s="223"/>
    </row>
    <row r="614" spans="2:5">
      <c r="B614" s="223"/>
      <c r="C614" s="223"/>
      <c r="D614" s="223"/>
      <c r="E614" s="223"/>
    </row>
    <row r="615" spans="2:5">
      <c r="B615" s="223"/>
      <c r="C615" s="223"/>
      <c r="D615" s="223"/>
      <c r="E615" s="223"/>
    </row>
    <row r="616" spans="2:5">
      <c r="B616" s="223"/>
      <c r="C616" s="223"/>
      <c r="D616" s="223"/>
      <c r="E616" s="223"/>
    </row>
    <row r="617" spans="2:5">
      <c r="B617" s="223"/>
      <c r="C617" s="223"/>
      <c r="D617" s="223"/>
      <c r="E617" s="223"/>
    </row>
    <row r="618" spans="2:5">
      <c r="B618" s="223"/>
      <c r="C618" s="223"/>
      <c r="D618" s="223"/>
      <c r="E618" s="223"/>
    </row>
    <row r="619" spans="2:5">
      <c r="B619" s="223"/>
      <c r="C619" s="223"/>
      <c r="D619" s="223"/>
      <c r="E619" s="223"/>
    </row>
    <row r="620" spans="2:5">
      <c r="B620" s="223"/>
      <c r="C620" s="223"/>
      <c r="D620" s="223"/>
      <c r="E620" s="223"/>
    </row>
    <row r="621" spans="2:5">
      <c r="B621" s="223"/>
      <c r="C621" s="223"/>
      <c r="D621" s="223"/>
      <c r="E621" s="223"/>
    </row>
    <row r="622" spans="2:5">
      <c r="B622" s="223"/>
      <c r="C622" s="223"/>
      <c r="D622" s="223"/>
      <c r="E622" s="223"/>
    </row>
    <row r="623" spans="2:5">
      <c r="B623" s="223"/>
      <c r="C623" s="223"/>
      <c r="D623" s="223"/>
      <c r="E623" s="223"/>
    </row>
    <row r="624" spans="2:5">
      <c r="B624" s="223"/>
      <c r="C624" s="223"/>
      <c r="D624" s="223"/>
      <c r="E624" s="223"/>
    </row>
    <row r="625" spans="2:5">
      <c r="B625" s="223"/>
      <c r="C625" s="223"/>
      <c r="D625" s="223"/>
      <c r="E625" s="223"/>
    </row>
    <row r="626" spans="2:5">
      <c r="B626" s="223"/>
      <c r="C626" s="223"/>
      <c r="D626" s="223"/>
      <c r="E626" s="223"/>
    </row>
    <row r="627" spans="2:5">
      <c r="B627" s="223"/>
      <c r="C627" s="223"/>
      <c r="D627" s="223"/>
      <c r="E627" s="223"/>
    </row>
    <row r="628" spans="2:5">
      <c r="B628" s="223"/>
      <c r="C628" s="223"/>
      <c r="D628" s="223"/>
      <c r="E628" s="223"/>
    </row>
    <row r="629" spans="2:5">
      <c r="B629" s="223"/>
      <c r="C629" s="223"/>
      <c r="D629" s="223"/>
      <c r="E629" s="223"/>
    </row>
    <row r="630" spans="2:5">
      <c r="B630" s="223"/>
      <c r="C630" s="223"/>
      <c r="D630" s="223"/>
      <c r="E630" s="223"/>
    </row>
    <row r="631" spans="2:5">
      <c r="B631" s="223"/>
      <c r="C631" s="223"/>
      <c r="D631" s="223"/>
      <c r="E631" s="223"/>
    </row>
    <row r="632" spans="2:5">
      <c r="B632" s="223"/>
      <c r="C632" s="223"/>
      <c r="D632" s="223"/>
      <c r="E632" s="223"/>
    </row>
    <row r="633" spans="2:5">
      <c r="B633" s="223"/>
      <c r="C633" s="223"/>
      <c r="D633" s="223"/>
      <c r="E633" s="223"/>
    </row>
    <row r="634" spans="2:5">
      <c r="B634" s="223"/>
      <c r="C634" s="223"/>
      <c r="D634" s="223"/>
      <c r="E634" s="223"/>
    </row>
    <row r="635" spans="2:5">
      <c r="B635" s="223"/>
      <c r="C635" s="223"/>
      <c r="D635" s="223"/>
      <c r="E635" s="223"/>
    </row>
    <row r="636" spans="2:5">
      <c r="B636" s="223"/>
      <c r="C636" s="223"/>
      <c r="D636" s="223"/>
      <c r="E636" s="223"/>
    </row>
    <row r="637" spans="2:5">
      <c r="B637" s="223"/>
      <c r="C637" s="223"/>
      <c r="D637" s="223"/>
      <c r="E637" s="223"/>
    </row>
    <row r="638" spans="2:5">
      <c r="B638" s="223"/>
      <c r="C638" s="223"/>
      <c r="D638" s="223"/>
      <c r="E638" s="223"/>
    </row>
    <row r="639" spans="2:5">
      <c r="B639" s="223"/>
      <c r="C639" s="223"/>
      <c r="D639" s="223"/>
      <c r="E639" s="223"/>
    </row>
    <row r="640" spans="2:5">
      <c r="B640" s="223"/>
      <c r="C640" s="223"/>
      <c r="D640" s="223"/>
      <c r="E640" s="223"/>
    </row>
    <row r="641" spans="2:5">
      <c r="B641" s="223"/>
      <c r="C641" s="223"/>
      <c r="D641" s="223"/>
      <c r="E641" s="223"/>
    </row>
    <row r="642" spans="2:5">
      <c r="B642" s="223"/>
      <c r="C642" s="223"/>
      <c r="D642" s="223"/>
      <c r="E642" s="223"/>
    </row>
    <row r="643" spans="2:5">
      <c r="B643" s="223"/>
      <c r="C643" s="223"/>
      <c r="D643" s="223"/>
      <c r="E643" s="223"/>
    </row>
    <row r="644" spans="2:5">
      <c r="B644" s="223"/>
      <c r="C644" s="223"/>
      <c r="D644" s="223"/>
      <c r="E644" s="223"/>
    </row>
    <row r="645" spans="2:5">
      <c r="B645" s="223"/>
      <c r="C645" s="223"/>
      <c r="D645" s="223"/>
      <c r="E645" s="223"/>
    </row>
    <row r="646" spans="2:5">
      <c r="B646" s="223"/>
      <c r="C646" s="223"/>
      <c r="D646" s="223"/>
      <c r="E646" s="223"/>
    </row>
    <row r="647" spans="2:5">
      <c r="B647" s="223"/>
      <c r="C647" s="223"/>
      <c r="D647" s="223"/>
      <c r="E647" s="223"/>
    </row>
    <row r="648" spans="2:5">
      <c r="B648" s="223"/>
      <c r="C648" s="223"/>
      <c r="D648" s="223"/>
      <c r="E648" s="223"/>
    </row>
    <row r="649" spans="2:5">
      <c r="B649" s="223"/>
      <c r="C649" s="223"/>
      <c r="D649" s="223"/>
      <c r="E649" s="223"/>
    </row>
    <row r="650" spans="2:5">
      <c r="B650" s="223"/>
      <c r="C650" s="223"/>
      <c r="D650" s="223"/>
      <c r="E650" s="223"/>
    </row>
    <row r="651" spans="2:5">
      <c r="B651" s="223"/>
      <c r="C651" s="223"/>
      <c r="D651" s="223"/>
      <c r="E651" s="223"/>
    </row>
    <row r="652" spans="2:5">
      <c r="B652" s="223"/>
      <c r="C652" s="223"/>
      <c r="D652" s="223"/>
      <c r="E652" s="223"/>
    </row>
    <row r="653" spans="2:5">
      <c r="B653" s="223"/>
      <c r="C653" s="223"/>
      <c r="D653" s="223"/>
      <c r="E653" s="223"/>
    </row>
    <row r="654" spans="2:5">
      <c r="B654" s="223"/>
      <c r="C654" s="223"/>
      <c r="D654" s="223"/>
      <c r="E654" s="223"/>
    </row>
    <row r="655" spans="2:5">
      <c r="B655" s="223"/>
      <c r="C655" s="223"/>
      <c r="D655" s="223"/>
      <c r="E655" s="223"/>
    </row>
    <row r="656" spans="2:5">
      <c r="B656" s="223"/>
      <c r="C656" s="223"/>
      <c r="D656" s="223"/>
      <c r="E656" s="223"/>
    </row>
    <row r="657" spans="2:5">
      <c r="B657" s="223"/>
      <c r="C657" s="223"/>
      <c r="D657" s="223"/>
      <c r="E657" s="223"/>
    </row>
    <row r="658" spans="2:5">
      <c r="B658" s="223"/>
      <c r="C658" s="223"/>
      <c r="D658" s="223"/>
      <c r="E658" s="223"/>
    </row>
    <row r="659" spans="2:5">
      <c r="B659" s="223"/>
      <c r="C659" s="223"/>
      <c r="D659" s="223"/>
      <c r="E659" s="223"/>
    </row>
    <row r="660" spans="2:5">
      <c r="B660" s="223"/>
      <c r="C660" s="223"/>
      <c r="D660" s="223"/>
      <c r="E660" s="223"/>
    </row>
    <row r="661" spans="2:5">
      <c r="B661" s="223"/>
      <c r="C661" s="223"/>
      <c r="D661" s="223"/>
      <c r="E661" s="223"/>
    </row>
    <row r="662" spans="2:5">
      <c r="B662" s="223"/>
      <c r="C662" s="223"/>
      <c r="D662" s="223"/>
      <c r="E662" s="223"/>
    </row>
    <row r="663" spans="2:5">
      <c r="B663" s="223"/>
      <c r="C663" s="223"/>
      <c r="D663" s="223"/>
      <c r="E663" s="223"/>
    </row>
    <row r="664" spans="2:5">
      <c r="B664" s="223"/>
      <c r="C664" s="223"/>
      <c r="D664" s="223"/>
      <c r="E664" s="223"/>
    </row>
    <row r="665" spans="2:5">
      <c r="B665" s="223"/>
      <c r="C665" s="223"/>
      <c r="D665" s="223"/>
      <c r="E665" s="223"/>
    </row>
    <row r="666" spans="2:5">
      <c r="B666" s="223"/>
      <c r="C666" s="223"/>
      <c r="D666" s="223"/>
      <c r="E666" s="223"/>
    </row>
    <row r="667" spans="2:5">
      <c r="B667" s="223"/>
      <c r="C667" s="223"/>
      <c r="D667" s="223"/>
      <c r="E667" s="223"/>
    </row>
    <row r="668" spans="2:5">
      <c r="B668" s="223"/>
      <c r="C668" s="223"/>
      <c r="D668" s="223"/>
      <c r="E668" s="223"/>
    </row>
    <row r="669" spans="2:5">
      <c r="B669" s="223"/>
      <c r="C669" s="223"/>
      <c r="D669" s="223"/>
      <c r="E669" s="223"/>
    </row>
    <row r="670" spans="2:5">
      <c r="B670" s="223"/>
      <c r="C670" s="223"/>
      <c r="D670" s="223"/>
      <c r="E670" s="223"/>
    </row>
    <row r="671" spans="2:5">
      <c r="B671" s="223"/>
      <c r="C671" s="223"/>
      <c r="D671" s="223"/>
      <c r="E671" s="223"/>
    </row>
    <row r="672" spans="2:5">
      <c r="B672" s="223"/>
      <c r="C672" s="223"/>
      <c r="D672" s="223"/>
      <c r="E672" s="223"/>
    </row>
    <row r="673" spans="2:5">
      <c r="B673" s="223"/>
      <c r="C673" s="223"/>
      <c r="D673" s="223"/>
      <c r="E673" s="223"/>
    </row>
    <row r="674" spans="2:5">
      <c r="B674" s="223"/>
      <c r="C674" s="223"/>
      <c r="D674" s="223"/>
      <c r="E674" s="223"/>
    </row>
    <row r="675" spans="2:5">
      <c r="B675" s="223"/>
      <c r="C675" s="223"/>
      <c r="D675" s="223"/>
      <c r="E675" s="223"/>
    </row>
    <row r="676" spans="2:5">
      <c r="B676" s="223"/>
      <c r="C676" s="223"/>
      <c r="D676" s="223"/>
      <c r="E676" s="223"/>
    </row>
    <row r="677" spans="2:5">
      <c r="B677" s="223"/>
      <c r="C677" s="223"/>
      <c r="D677" s="223"/>
      <c r="E677" s="223"/>
    </row>
    <row r="678" spans="2:5">
      <c r="B678" s="223"/>
      <c r="C678" s="223"/>
      <c r="D678" s="223"/>
      <c r="E678" s="223"/>
    </row>
    <row r="679" spans="2:5">
      <c r="B679" s="223"/>
      <c r="C679" s="223"/>
      <c r="D679" s="223"/>
      <c r="E679" s="223"/>
    </row>
    <row r="680" spans="2:5">
      <c r="B680" s="223"/>
      <c r="C680" s="223"/>
      <c r="D680" s="223"/>
      <c r="E680" s="223"/>
    </row>
    <row r="681" spans="2:5">
      <c r="B681" s="223"/>
      <c r="C681" s="223"/>
      <c r="D681" s="223"/>
      <c r="E681" s="223"/>
    </row>
    <row r="682" spans="2:5">
      <c r="B682" s="223"/>
      <c r="C682" s="223"/>
      <c r="D682" s="223"/>
      <c r="E682" s="223"/>
    </row>
    <row r="683" spans="2:5">
      <c r="B683" s="223"/>
      <c r="C683" s="223"/>
      <c r="D683" s="223"/>
      <c r="E683" s="223"/>
    </row>
    <row r="684" spans="2:5">
      <c r="B684" s="223"/>
      <c r="C684" s="223"/>
      <c r="D684" s="223"/>
      <c r="E684" s="223"/>
    </row>
    <row r="685" spans="2:5">
      <c r="B685" s="223"/>
      <c r="C685" s="223"/>
      <c r="D685" s="223"/>
      <c r="E685" s="223"/>
    </row>
    <row r="686" spans="2:5">
      <c r="B686" s="223"/>
      <c r="C686" s="223"/>
      <c r="D686" s="223"/>
      <c r="E686" s="223"/>
    </row>
    <row r="687" spans="2:5">
      <c r="B687" s="223"/>
      <c r="C687" s="223"/>
      <c r="D687" s="223"/>
      <c r="E687" s="223"/>
    </row>
    <row r="688" spans="2:5">
      <c r="B688" s="223"/>
      <c r="C688" s="223"/>
      <c r="D688" s="223"/>
      <c r="E688" s="223"/>
    </row>
    <row r="689" spans="2:5">
      <c r="B689" s="223"/>
      <c r="C689" s="223"/>
      <c r="D689" s="223"/>
      <c r="E689" s="223"/>
    </row>
    <row r="690" spans="2:5">
      <c r="B690" s="223"/>
      <c r="C690" s="223"/>
      <c r="D690" s="223"/>
      <c r="E690" s="223"/>
    </row>
    <row r="691" spans="2:5">
      <c r="B691" s="223"/>
      <c r="C691" s="223"/>
      <c r="D691" s="223"/>
      <c r="E691" s="223"/>
    </row>
    <row r="692" spans="2:5">
      <c r="B692" s="223"/>
      <c r="C692" s="223"/>
      <c r="D692" s="223"/>
      <c r="E692" s="223"/>
    </row>
    <row r="693" spans="2:5">
      <c r="B693" s="223"/>
      <c r="C693" s="223"/>
      <c r="D693" s="223"/>
      <c r="E693" s="223"/>
    </row>
    <row r="694" spans="2:5">
      <c r="B694" s="223"/>
      <c r="C694" s="223"/>
      <c r="D694" s="223"/>
      <c r="E694" s="223"/>
    </row>
    <row r="695" spans="2:5">
      <c r="B695" s="223"/>
      <c r="C695" s="223"/>
      <c r="D695" s="223"/>
      <c r="E695" s="223"/>
    </row>
    <row r="696" spans="2:5">
      <c r="B696" s="223"/>
      <c r="C696" s="223"/>
      <c r="D696" s="223"/>
      <c r="E696" s="223"/>
    </row>
    <row r="697" spans="2:5">
      <c r="B697" s="223"/>
      <c r="C697" s="223"/>
      <c r="D697" s="223"/>
      <c r="E697" s="223"/>
    </row>
    <row r="698" spans="2:5">
      <c r="B698" s="223"/>
      <c r="C698" s="223"/>
      <c r="D698" s="223"/>
      <c r="E698" s="223"/>
    </row>
    <row r="699" spans="2:5">
      <c r="B699" s="223"/>
      <c r="C699" s="223"/>
      <c r="D699" s="223"/>
      <c r="E699" s="223"/>
    </row>
    <row r="700" spans="2:5">
      <c r="B700" s="223"/>
      <c r="C700" s="223"/>
      <c r="D700" s="223"/>
      <c r="E700" s="223"/>
    </row>
    <row r="701" spans="2:5">
      <c r="B701" s="223"/>
      <c r="C701" s="223"/>
      <c r="D701" s="223"/>
      <c r="E701" s="223"/>
    </row>
    <row r="702" spans="2:5">
      <c r="B702" s="223"/>
      <c r="C702" s="223"/>
      <c r="D702" s="223"/>
      <c r="E702" s="223"/>
    </row>
    <row r="703" spans="2:5">
      <c r="B703" s="223"/>
      <c r="C703" s="223"/>
      <c r="D703" s="223"/>
      <c r="E703" s="223"/>
    </row>
    <row r="704" spans="2:5">
      <c r="B704" s="223"/>
      <c r="C704" s="223"/>
      <c r="D704" s="223"/>
      <c r="E704" s="223"/>
    </row>
    <row r="705" spans="2:5">
      <c r="B705" s="223"/>
      <c r="C705" s="223"/>
      <c r="D705" s="223"/>
      <c r="E705" s="223"/>
    </row>
    <row r="706" spans="2:5">
      <c r="B706" s="223"/>
      <c r="C706" s="223"/>
      <c r="D706" s="223"/>
      <c r="E706" s="223"/>
    </row>
    <row r="707" spans="2:5">
      <c r="B707" s="223"/>
      <c r="C707" s="223"/>
      <c r="D707" s="223"/>
      <c r="E707" s="223"/>
    </row>
    <row r="708" spans="2:5">
      <c r="B708" s="223"/>
      <c r="C708" s="223"/>
      <c r="D708" s="223"/>
      <c r="E708" s="223"/>
    </row>
    <row r="709" spans="2:5">
      <c r="B709" s="223"/>
      <c r="C709" s="223"/>
      <c r="D709" s="223"/>
      <c r="E709" s="223"/>
    </row>
    <row r="710" spans="2:5">
      <c r="B710" s="223"/>
      <c r="C710" s="223"/>
      <c r="D710" s="223"/>
      <c r="E710" s="223"/>
    </row>
    <row r="711" spans="2:5">
      <c r="B711" s="223"/>
      <c r="C711" s="223"/>
      <c r="D711" s="223"/>
      <c r="E711" s="223"/>
    </row>
    <row r="712" spans="2:5">
      <c r="B712" s="223"/>
      <c r="C712" s="223"/>
      <c r="D712" s="223"/>
      <c r="E712" s="223"/>
    </row>
    <row r="713" spans="2:5">
      <c r="B713" s="223"/>
      <c r="C713" s="223"/>
      <c r="D713" s="223"/>
      <c r="E713" s="223"/>
    </row>
    <row r="714" spans="2:5">
      <c r="B714" s="223"/>
      <c r="C714" s="223"/>
      <c r="D714" s="223"/>
      <c r="E714" s="223"/>
    </row>
    <row r="715" spans="2:5">
      <c r="B715" s="223"/>
      <c r="C715" s="223"/>
      <c r="D715" s="223"/>
      <c r="E715" s="223"/>
    </row>
    <row r="716" spans="2:5">
      <c r="B716" s="223"/>
      <c r="C716" s="223"/>
      <c r="D716" s="223"/>
      <c r="E716" s="223"/>
    </row>
    <row r="717" spans="2:5">
      <c r="B717" s="223"/>
      <c r="C717" s="223"/>
      <c r="D717" s="223"/>
      <c r="E717" s="223"/>
    </row>
    <row r="718" spans="2:5">
      <c r="B718" s="223"/>
      <c r="C718" s="223"/>
      <c r="D718" s="223"/>
      <c r="E718" s="223"/>
    </row>
    <row r="719" spans="2:5">
      <c r="B719" s="223"/>
      <c r="C719" s="223"/>
      <c r="D719" s="223"/>
      <c r="E719" s="223"/>
    </row>
    <row r="720" spans="2:5">
      <c r="B720" s="223"/>
      <c r="C720" s="223"/>
      <c r="D720" s="223"/>
      <c r="E720" s="223"/>
    </row>
    <row r="721" spans="2:5">
      <c r="B721" s="223"/>
      <c r="C721" s="223"/>
      <c r="D721" s="223"/>
      <c r="E721" s="223"/>
    </row>
    <row r="722" spans="2:5">
      <c r="B722" s="223"/>
      <c r="C722" s="223"/>
      <c r="D722" s="223"/>
      <c r="E722" s="223"/>
    </row>
    <row r="723" spans="2:5">
      <c r="B723" s="223"/>
      <c r="C723" s="223"/>
      <c r="D723" s="223"/>
      <c r="E723" s="223"/>
    </row>
    <row r="724" spans="2:5">
      <c r="B724" s="223"/>
      <c r="C724" s="223"/>
      <c r="D724" s="223"/>
      <c r="E724" s="223"/>
    </row>
    <row r="725" spans="2:5">
      <c r="B725" s="223"/>
      <c r="C725" s="223"/>
      <c r="D725" s="223"/>
      <c r="E725" s="223"/>
    </row>
    <row r="726" spans="2:5">
      <c r="B726" s="223"/>
      <c r="C726" s="223"/>
      <c r="D726" s="223"/>
      <c r="E726" s="223"/>
    </row>
    <row r="727" spans="2:5">
      <c r="B727" s="223"/>
      <c r="C727" s="223"/>
      <c r="D727" s="223"/>
      <c r="E727" s="223"/>
    </row>
    <row r="728" spans="2:5">
      <c r="B728" s="223"/>
      <c r="C728" s="223"/>
      <c r="D728" s="223"/>
      <c r="E728" s="223"/>
    </row>
    <row r="729" spans="2:5">
      <c r="B729" s="223"/>
      <c r="C729" s="223"/>
      <c r="D729" s="223"/>
      <c r="E729" s="223"/>
    </row>
    <row r="730" spans="2:5">
      <c r="B730" s="223"/>
      <c r="C730" s="223"/>
      <c r="D730" s="223"/>
      <c r="E730" s="223"/>
    </row>
    <row r="731" spans="2:5">
      <c r="B731" s="223"/>
      <c r="C731" s="223"/>
      <c r="D731" s="223"/>
      <c r="E731" s="223"/>
    </row>
    <row r="732" spans="2:5">
      <c r="B732" s="223"/>
      <c r="C732" s="223"/>
      <c r="D732" s="223"/>
      <c r="E732" s="223"/>
    </row>
    <row r="733" spans="2:5">
      <c r="B733" s="223"/>
      <c r="C733" s="223"/>
      <c r="D733" s="223"/>
      <c r="E733" s="223"/>
    </row>
    <row r="734" spans="2:5">
      <c r="B734" s="223"/>
      <c r="C734" s="223"/>
      <c r="D734" s="223"/>
      <c r="E734" s="223"/>
    </row>
    <row r="735" spans="2:5">
      <c r="B735" s="223"/>
      <c r="C735" s="223"/>
      <c r="D735" s="223"/>
      <c r="E735" s="223"/>
    </row>
    <row r="736" spans="2:5">
      <c r="B736" s="223"/>
      <c r="C736" s="223"/>
      <c r="D736" s="223"/>
      <c r="E736" s="223"/>
    </row>
    <row r="737" spans="2:5">
      <c r="B737" s="223"/>
      <c r="C737" s="223"/>
      <c r="D737" s="223"/>
      <c r="E737" s="223"/>
    </row>
    <row r="738" spans="2:5">
      <c r="B738" s="223"/>
      <c r="C738" s="223"/>
      <c r="D738" s="223"/>
      <c r="E738" s="223"/>
    </row>
    <row r="739" spans="2:5">
      <c r="B739" s="223"/>
      <c r="C739" s="223"/>
      <c r="D739" s="223"/>
      <c r="E739" s="223"/>
    </row>
    <row r="740" spans="2:5">
      <c r="B740" s="223"/>
      <c r="C740" s="223"/>
      <c r="D740" s="223"/>
      <c r="E740" s="223"/>
    </row>
    <row r="741" spans="2:5">
      <c r="B741" s="223"/>
      <c r="C741" s="223"/>
      <c r="D741" s="223"/>
      <c r="E741" s="223"/>
    </row>
    <row r="742" spans="2:5">
      <c r="B742" s="223"/>
      <c r="C742" s="223"/>
      <c r="D742" s="223"/>
      <c r="E742" s="223"/>
    </row>
    <row r="743" spans="2:5">
      <c r="B743" s="223"/>
      <c r="C743" s="223"/>
      <c r="D743" s="223"/>
      <c r="E743" s="223"/>
    </row>
    <row r="744" spans="2:5">
      <c r="B744" s="223"/>
      <c r="C744" s="223"/>
      <c r="D744" s="223"/>
      <c r="E744" s="223"/>
    </row>
    <row r="745" spans="2:5">
      <c r="B745" s="223"/>
      <c r="C745" s="223"/>
      <c r="D745" s="223"/>
      <c r="E745" s="223"/>
    </row>
    <row r="746" spans="2:5">
      <c r="B746" s="223"/>
      <c r="C746" s="223"/>
      <c r="D746" s="223"/>
      <c r="E746" s="223"/>
    </row>
    <row r="747" spans="2:5">
      <c r="B747" s="223"/>
      <c r="C747" s="223"/>
      <c r="D747" s="223"/>
      <c r="E747" s="223"/>
    </row>
    <row r="748" spans="2:5">
      <c r="B748" s="223"/>
      <c r="C748" s="223"/>
      <c r="D748" s="223"/>
      <c r="E748" s="223"/>
    </row>
    <row r="749" spans="2:5">
      <c r="B749" s="223"/>
      <c r="C749" s="223"/>
      <c r="D749" s="223"/>
      <c r="E749" s="223"/>
    </row>
    <row r="750" spans="2:5">
      <c r="B750" s="223"/>
      <c r="C750" s="223"/>
      <c r="D750" s="223"/>
      <c r="E750" s="223"/>
    </row>
    <row r="751" spans="2:5">
      <c r="B751" s="223"/>
      <c r="C751" s="223"/>
      <c r="D751" s="223"/>
      <c r="E751" s="223"/>
    </row>
    <row r="752" spans="2:5">
      <c r="B752" s="223"/>
      <c r="C752" s="223"/>
      <c r="D752" s="223"/>
      <c r="E752" s="223"/>
    </row>
    <row r="753" spans="2:5">
      <c r="B753" s="223"/>
      <c r="C753" s="223"/>
      <c r="D753" s="223"/>
      <c r="E753" s="223"/>
    </row>
    <row r="754" spans="2:5">
      <c r="B754" s="223"/>
      <c r="C754" s="223"/>
      <c r="D754" s="223"/>
      <c r="E754" s="223"/>
    </row>
    <row r="755" spans="2:5">
      <c r="B755" s="223"/>
      <c r="C755" s="223"/>
      <c r="D755" s="223"/>
      <c r="E755" s="223"/>
    </row>
    <row r="756" spans="2:5">
      <c r="B756" s="223"/>
      <c r="C756" s="223"/>
      <c r="D756" s="223"/>
      <c r="E756" s="223"/>
    </row>
    <row r="757" spans="2:5">
      <c r="B757" s="223"/>
      <c r="C757" s="223"/>
      <c r="D757" s="223"/>
      <c r="E757" s="223"/>
    </row>
    <row r="758" spans="2:5">
      <c r="B758" s="223"/>
      <c r="C758" s="223"/>
      <c r="D758" s="223"/>
      <c r="E758" s="223"/>
    </row>
    <row r="759" spans="2:5">
      <c r="B759" s="223"/>
      <c r="C759" s="223"/>
      <c r="D759" s="223"/>
      <c r="E759" s="223"/>
    </row>
    <row r="760" spans="2:5">
      <c r="B760" s="223"/>
      <c r="C760" s="223"/>
      <c r="D760" s="223"/>
      <c r="E760" s="223"/>
    </row>
    <row r="761" spans="2:5">
      <c r="B761" s="223"/>
      <c r="C761" s="223"/>
      <c r="D761" s="223"/>
      <c r="E761" s="223"/>
    </row>
    <row r="762" spans="2:5">
      <c r="B762" s="223"/>
      <c r="C762" s="223"/>
      <c r="D762" s="223"/>
      <c r="E762" s="223"/>
    </row>
    <row r="763" spans="2:5">
      <c r="B763" s="223"/>
      <c r="C763" s="223"/>
      <c r="D763" s="223"/>
      <c r="E763" s="223"/>
    </row>
    <row r="764" spans="2:5">
      <c r="B764" s="223"/>
      <c r="C764" s="223"/>
      <c r="D764" s="223"/>
      <c r="E764" s="223"/>
    </row>
    <row r="765" spans="2:5">
      <c r="B765" s="223"/>
      <c r="C765" s="223"/>
      <c r="D765" s="223"/>
      <c r="E765" s="223"/>
    </row>
    <row r="766" spans="2:5">
      <c r="B766" s="223"/>
      <c r="C766" s="223"/>
      <c r="D766" s="223"/>
      <c r="E766" s="223"/>
    </row>
    <row r="767" spans="2:5">
      <c r="B767" s="223"/>
      <c r="C767" s="223"/>
      <c r="D767" s="223"/>
      <c r="E767" s="223"/>
    </row>
    <row r="768" spans="2:5">
      <c r="B768" s="223"/>
      <c r="C768" s="223"/>
      <c r="D768" s="223"/>
      <c r="E768" s="223"/>
    </row>
    <row r="769" spans="2:5">
      <c r="B769" s="223"/>
      <c r="C769" s="223"/>
      <c r="D769" s="223"/>
      <c r="E769" s="223"/>
    </row>
    <row r="770" spans="2:5">
      <c r="B770" s="223"/>
      <c r="C770" s="223"/>
      <c r="D770" s="223"/>
      <c r="E770" s="223"/>
    </row>
    <row r="771" spans="2:5">
      <c r="B771" s="223"/>
      <c r="C771" s="223"/>
      <c r="D771" s="223"/>
      <c r="E771" s="223"/>
    </row>
    <row r="772" spans="2:5">
      <c r="B772" s="223"/>
      <c r="C772" s="223"/>
      <c r="D772" s="223"/>
      <c r="E772" s="223"/>
    </row>
    <row r="773" spans="2:5">
      <c r="B773" s="223"/>
      <c r="C773" s="223"/>
      <c r="D773" s="223"/>
      <c r="E773" s="223"/>
    </row>
    <row r="774" spans="2:5">
      <c r="B774" s="223"/>
      <c r="C774" s="223"/>
      <c r="D774" s="223"/>
      <c r="E774" s="223"/>
    </row>
    <row r="775" spans="2:5">
      <c r="B775" s="223"/>
      <c r="C775" s="223"/>
      <c r="D775" s="223"/>
      <c r="E775" s="223"/>
    </row>
    <row r="776" spans="2:5">
      <c r="B776" s="223"/>
      <c r="C776" s="223"/>
      <c r="D776" s="223"/>
      <c r="E776" s="223"/>
    </row>
    <row r="777" spans="2:5">
      <c r="B777" s="223"/>
      <c r="C777" s="223"/>
      <c r="D777" s="223"/>
      <c r="E777" s="223"/>
    </row>
    <row r="778" spans="2:5">
      <c r="B778" s="223"/>
      <c r="C778" s="223"/>
      <c r="D778" s="223"/>
      <c r="E778" s="223"/>
    </row>
    <row r="779" spans="2:5">
      <c r="B779" s="223"/>
      <c r="C779" s="223"/>
      <c r="D779" s="223"/>
      <c r="E779" s="223"/>
    </row>
    <row r="780" spans="2:5">
      <c r="B780" s="223"/>
      <c r="C780" s="223"/>
      <c r="D780" s="223"/>
      <c r="E780" s="223"/>
    </row>
    <row r="781" spans="2:5">
      <c r="B781" s="223"/>
      <c r="C781" s="223"/>
      <c r="D781" s="223"/>
      <c r="E781" s="223"/>
    </row>
    <row r="782" spans="2:5">
      <c r="B782" s="223"/>
      <c r="C782" s="223"/>
      <c r="D782" s="223"/>
      <c r="E782" s="223"/>
    </row>
    <row r="783" spans="2:5">
      <c r="B783" s="223"/>
      <c r="C783" s="223"/>
      <c r="D783" s="223"/>
      <c r="E783" s="223"/>
    </row>
    <row r="784" spans="2:5">
      <c r="B784" s="223"/>
      <c r="C784" s="223"/>
      <c r="D784" s="223"/>
      <c r="E784" s="223"/>
    </row>
    <row r="785" spans="2:5">
      <c r="B785" s="223"/>
      <c r="C785" s="223"/>
      <c r="D785" s="223"/>
      <c r="E785" s="223"/>
    </row>
    <row r="786" spans="2:5">
      <c r="B786" s="223"/>
      <c r="C786" s="223"/>
      <c r="D786" s="223"/>
      <c r="E786" s="223"/>
    </row>
    <row r="787" spans="2:5">
      <c r="B787" s="223"/>
      <c r="C787" s="223"/>
      <c r="D787" s="223"/>
      <c r="E787" s="223"/>
    </row>
    <row r="788" spans="2:5">
      <c r="B788" s="223"/>
      <c r="C788" s="223"/>
      <c r="D788" s="223"/>
      <c r="E788" s="223"/>
    </row>
    <row r="789" spans="2:5">
      <c r="B789" s="223"/>
      <c r="C789" s="223"/>
      <c r="D789" s="223"/>
      <c r="E789" s="223"/>
    </row>
    <row r="790" spans="2:5">
      <c r="B790" s="223"/>
      <c r="C790" s="223"/>
      <c r="D790" s="223"/>
      <c r="E790" s="223"/>
    </row>
    <row r="791" spans="2:5">
      <c r="B791" s="223"/>
      <c r="C791" s="223"/>
      <c r="D791" s="223"/>
      <c r="E791" s="223"/>
    </row>
    <row r="792" spans="2:5">
      <c r="B792" s="223"/>
      <c r="C792" s="223"/>
      <c r="D792" s="223"/>
      <c r="E792" s="223"/>
    </row>
    <row r="793" spans="2:5">
      <c r="B793" s="223"/>
      <c r="C793" s="223"/>
      <c r="D793" s="223"/>
      <c r="E793" s="223"/>
    </row>
    <row r="794" spans="2:5">
      <c r="B794" s="223"/>
      <c r="C794" s="223"/>
      <c r="D794" s="223"/>
      <c r="E794" s="223"/>
    </row>
    <row r="795" spans="2:5">
      <c r="B795" s="223"/>
      <c r="C795" s="223"/>
      <c r="D795" s="223"/>
      <c r="E795" s="223"/>
    </row>
    <row r="796" spans="2:5">
      <c r="B796" s="223"/>
      <c r="C796" s="223"/>
      <c r="D796" s="223"/>
      <c r="E796" s="223"/>
    </row>
    <row r="797" spans="2:5">
      <c r="B797" s="223"/>
      <c r="C797" s="223"/>
      <c r="D797" s="223"/>
      <c r="E797" s="223"/>
    </row>
    <row r="798" spans="2:5">
      <c r="B798" s="223"/>
      <c r="C798" s="223"/>
      <c r="D798" s="223"/>
      <c r="E798" s="223"/>
    </row>
    <row r="799" spans="2:5">
      <c r="B799" s="223"/>
      <c r="C799" s="223"/>
      <c r="D799" s="223"/>
      <c r="E799" s="223"/>
    </row>
    <row r="800" spans="2:5">
      <c r="B800" s="223"/>
      <c r="C800" s="223"/>
      <c r="D800" s="223"/>
      <c r="E800" s="223"/>
    </row>
    <row r="801" spans="2:5">
      <c r="B801" s="223"/>
      <c r="C801" s="223"/>
      <c r="D801" s="223"/>
      <c r="E801" s="223"/>
    </row>
    <row r="802" spans="2:5">
      <c r="B802" s="223"/>
      <c r="C802" s="223"/>
      <c r="D802" s="223"/>
      <c r="E802" s="223"/>
    </row>
    <row r="803" spans="2:5">
      <c r="B803" s="223"/>
      <c r="C803" s="223"/>
      <c r="D803" s="223"/>
      <c r="E803" s="223"/>
    </row>
    <row r="804" spans="2:5">
      <c r="B804" s="223"/>
      <c r="C804" s="223"/>
      <c r="D804" s="223"/>
      <c r="E804" s="223"/>
    </row>
    <row r="805" spans="2:5">
      <c r="B805" s="223"/>
      <c r="C805" s="223"/>
      <c r="D805" s="223"/>
      <c r="E805" s="223"/>
    </row>
    <row r="806" spans="2:5">
      <c r="B806" s="223"/>
      <c r="C806" s="223"/>
      <c r="D806" s="223"/>
      <c r="E806" s="223"/>
    </row>
    <row r="807" spans="2:5">
      <c r="B807" s="223"/>
      <c r="C807" s="223"/>
      <c r="D807" s="223"/>
      <c r="E807" s="223"/>
    </row>
    <row r="808" spans="2:5">
      <c r="B808" s="223"/>
      <c r="C808" s="223"/>
      <c r="D808" s="223"/>
      <c r="E808" s="223"/>
    </row>
    <row r="809" spans="2:5">
      <c r="B809" s="223"/>
      <c r="C809" s="223"/>
      <c r="D809" s="223"/>
      <c r="E809" s="223"/>
    </row>
    <row r="810" spans="2:5">
      <c r="B810" s="223"/>
      <c r="C810" s="223"/>
      <c r="D810" s="223"/>
      <c r="E810" s="223"/>
    </row>
    <row r="811" spans="2:5">
      <c r="B811" s="223"/>
      <c r="C811" s="223"/>
      <c r="D811" s="223"/>
      <c r="E811" s="223"/>
    </row>
    <row r="812" spans="2:5">
      <c r="B812" s="223"/>
      <c r="C812" s="223"/>
      <c r="D812" s="223"/>
      <c r="E812" s="223"/>
    </row>
    <row r="813" spans="2:5">
      <c r="B813" s="223"/>
      <c r="C813" s="223"/>
      <c r="D813" s="223"/>
      <c r="E813" s="223"/>
    </row>
    <row r="814" spans="2:5">
      <c r="B814" s="223"/>
      <c r="C814" s="223"/>
      <c r="D814" s="223"/>
      <c r="E814" s="223"/>
    </row>
    <row r="815" spans="2:5">
      <c r="B815" s="223"/>
      <c r="C815" s="223"/>
      <c r="D815" s="223"/>
      <c r="E815" s="223"/>
    </row>
    <row r="816" spans="2:5">
      <c r="B816" s="223"/>
      <c r="C816" s="223"/>
      <c r="D816" s="223"/>
      <c r="E816" s="223"/>
    </row>
    <row r="817" spans="2:5">
      <c r="B817" s="223"/>
      <c r="C817" s="223"/>
      <c r="D817" s="223"/>
      <c r="E817" s="223"/>
    </row>
    <row r="818" spans="2:5">
      <c r="B818" s="223"/>
      <c r="C818" s="223"/>
      <c r="D818" s="223"/>
      <c r="E818" s="223"/>
    </row>
    <row r="819" spans="2:5">
      <c r="B819" s="223"/>
      <c r="C819" s="223"/>
      <c r="D819" s="223"/>
      <c r="E819" s="223"/>
    </row>
    <row r="820" spans="2:5">
      <c r="B820" s="223"/>
      <c r="C820" s="223"/>
      <c r="D820" s="223"/>
      <c r="E820" s="223"/>
    </row>
    <row r="821" spans="2:5">
      <c r="B821" s="223"/>
      <c r="C821" s="223"/>
      <c r="D821" s="223"/>
      <c r="E821" s="223"/>
    </row>
    <row r="822" spans="2:5">
      <c r="B822" s="223"/>
      <c r="C822" s="223"/>
      <c r="D822" s="223"/>
      <c r="E822" s="223"/>
    </row>
    <row r="823" spans="2:5">
      <c r="B823" s="223"/>
      <c r="C823" s="223"/>
      <c r="D823" s="223"/>
      <c r="E823" s="223"/>
    </row>
    <row r="824" spans="2:5">
      <c r="B824" s="223"/>
      <c r="C824" s="223"/>
      <c r="D824" s="223"/>
      <c r="E824" s="223"/>
    </row>
    <row r="825" spans="2:5">
      <c r="B825" s="223"/>
      <c r="C825" s="223"/>
      <c r="D825" s="223"/>
      <c r="E825" s="223"/>
    </row>
    <row r="826" spans="2:5">
      <c r="B826" s="223"/>
      <c r="C826" s="223"/>
      <c r="D826" s="223"/>
      <c r="E826" s="223"/>
    </row>
    <row r="827" spans="2:5">
      <c r="B827" s="223"/>
      <c r="C827" s="223"/>
      <c r="D827" s="223"/>
      <c r="E827" s="223"/>
    </row>
    <row r="828" spans="2:5">
      <c r="B828" s="223"/>
      <c r="C828" s="223"/>
      <c r="D828" s="223"/>
      <c r="E828" s="223"/>
    </row>
    <row r="829" spans="2:5">
      <c r="B829" s="223"/>
      <c r="C829" s="223"/>
      <c r="D829" s="223"/>
      <c r="E829" s="223"/>
    </row>
    <row r="830" spans="2:5">
      <c r="B830" s="223"/>
      <c r="C830" s="223"/>
      <c r="D830" s="223"/>
      <c r="E830" s="223"/>
    </row>
    <row r="831" spans="2:5">
      <c r="B831" s="223"/>
      <c r="C831" s="223"/>
      <c r="D831" s="223"/>
      <c r="E831" s="223"/>
    </row>
    <row r="832" spans="2:5">
      <c r="B832" s="223"/>
      <c r="C832" s="223"/>
      <c r="D832" s="223"/>
      <c r="E832" s="223"/>
    </row>
    <row r="833" spans="2:5">
      <c r="B833" s="223"/>
      <c r="C833" s="223"/>
      <c r="D833" s="223"/>
      <c r="E833" s="223"/>
    </row>
    <row r="834" spans="2:5">
      <c r="B834" s="223"/>
      <c r="C834" s="223"/>
      <c r="D834" s="223"/>
      <c r="E834" s="223"/>
    </row>
    <row r="835" spans="2:5">
      <c r="B835" s="223"/>
      <c r="C835" s="223"/>
      <c r="D835" s="223"/>
      <c r="E835" s="223"/>
    </row>
    <row r="836" spans="2:5">
      <c r="B836" s="223"/>
      <c r="C836" s="223"/>
      <c r="D836" s="223"/>
      <c r="E836" s="223"/>
    </row>
    <row r="837" spans="2:5">
      <c r="B837" s="223"/>
      <c r="C837" s="223"/>
      <c r="D837" s="223"/>
      <c r="E837" s="223"/>
    </row>
    <row r="838" spans="2:5">
      <c r="B838" s="223"/>
      <c r="C838" s="223"/>
      <c r="D838" s="223"/>
      <c r="E838" s="223"/>
    </row>
    <row r="839" spans="2:5">
      <c r="B839" s="223"/>
      <c r="C839" s="223"/>
      <c r="D839" s="223"/>
      <c r="E839" s="223"/>
    </row>
    <row r="840" spans="2:5">
      <c r="B840" s="223"/>
      <c r="C840" s="223"/>
      <c r="D840" s="223"/>
      <c r="E840" s="223"/>
    </row>
    <row r="841" spans="2:5">
      <c r="B841" s="223"/>
      <c r="C841" s="223"/>
      <c r="D841" s="223"/>
      <c r="E841" s="223"/>
    </row>
    <row r="842" spans="2:5">
      <c r="B842" s="223"/>
      <c r="C842" s="223"/>
      <c r="D842" s="223"/>
      <c r="E842" s="223"/>
    </row>
    <row r="843" spans="2:5">
      <c r="B843" s="223"/>
      <c r="C843" s="223"/>
      <c r="D843" s="223"/>
      <c r="E843" s="223"/>
    </row>
    <row r="844" spans="2:5">
      <c r="B844" s="223"/>
      <c r="C844" s="223"/>
      <c r="D844" s="223"/>
      <c r="E844" s="223"/>
    </row>
    <row r="845" spans="2:5">
      <c r="B845" s="223"/>
      <c r="C845" s="223"/>
      <c r="D845" s="223"/>
      <c r="E845" s="223"/>
    </row>
    <row r="846" spans="2:5">
      <c r="B846" s="223"/>
      <c r="C846" s="223"/>
      <c r="D846" s="223"/>
      <c r="E846" s="223"/>
    </row>
    <row r="847" spans="2:5">
      <c r="B847" s="223"/>
      <c r="C847" s="223"/>
      <c r="D847" s="223"/>
      <c r="E847" s="223"/>
    </row>
    <row r="848" spans="2:5">
      <c r="B848" s="223"/>
      <c r="C848" s="223"/>
      <c r="D848" s="223"/>
      <c r="E848" s="223"/>
    </row>
    <row r="849" spans="2:5">
      <c r="B849" s="223"/>
      <c r="C849" s="223"/>
      <c r="D849" s="223"/>
      <c r="E849" s="223"/>
    </row>
    <row r="850" spans="2:5">
      <c r="B850" s="223"/>
      <c r="C850" s="223"/>
      <c r="D850" s="223"/>
      <c r="E850" s="223"/>
    </row>
    <row r="851" spans="2:5">
      <c r="B851" s="223"/>
      <c r="C851" s="223"/>
      <c r="D851" s="223"/>
      <c r="E851" s="223"/>
    </row>
    <row r="852" spans="2:5">
      <c r="B852" s="223"/>
      <c r="C852" s="223"/>
      <c r="D852" s="223"/>
      <c r="E852" s="223"/>
    </row>
    <row r="853" spans="2:5">
      <c r="B853" s="223"/>
      <c r="C853" s="223"/>
      <c r="D853" s="223"/>
      <c r="E853" s="223"/>
    </row>
    <row r="854" spans="2:5">
      <c r="B854" s="223"/>
      <c r="C854" s="223"/>
      <c r="D854" s="223"/>
      <c r="E854" s="223"/>
    </row>
    <row r="855" spans="2:5">
      <c r="B855" s="223"/>
      <c r="C855" s="223"/>
      <c r="D855" s="223"/>
      <c r="E855" s="223"/>
    </row>
    <row r="856" spans="2:5">
      <c r="B856" s="223"/>
      <c r="C856" s="223"/>
      <c r="D856" s="223"/>
      <c r="E856" s="223"/>
    </row>
    <row r="857" spans="2:5">
      <c r="B857" s="223"/>
      <c r="C857" s="223"/>
      <c r="D857" s="223"/>
      <c r="E857" s="223"/>
    </row>
    <row r="858" spans="2:5">
      <c r="B858" s="223"/>
      <c r="C858" s="223"/>
      <c r="D858" s="223"/>
      <c r="E858" s="223"/>
    </row>
    <row r="859" spans="2:5">
      <c r="B859" s="223"/>
      <c r="C859" s="223"/>
      <c r="D859" s="223"/>
      <c r="E859" s="223"/>
    </row>
    <row r="860" spans="2:5">
      <c r="B860" s="223"/>
      <c r="C860" s="223"/>
      <c r="D860" s="223"/>
      <c r="E860" s="223"/>
    </row>
    <row r="861" spans="2:5">
      <c r="B861" s="223"/>
      <c r="C861" s="223"/>
      <c r="D861" s="223"/>
      <c r="E861" s="223"/>
    </row>
    <row r="862" spans="2:5">
      <c r="B862" s="223"/>
      <c r="C862" s="223"/>
      <c r="D862" s="223"/>
      <c r="E862" s="223"/>
    </row>
    <row r="863" spans="2:5">
      <c r="B863" s="223"/>
      <c r="C863" s="223"/>
      <c r="D863" s="223"/>
      <c r="E863" s="223"/>
    </row>
    <row r="864" spans="2:5">
      <c r="B864" s="223"/>
      <c r="C864" s="223"/>
      <c r="D864" s="223"/>
      <c r="E864" s="223"/>
    </row>
    <row r="865" spans="2:5">
      <c r="B865" s="223"/>
      <c r="C865" s="223"/>
      <c r="D865" s="223"/>
      <c r="E865" s="223"/>
    </row>
    <row r="866" spans="2:5">
      <c r="B866" s="223"/>
      <c r="C866" s="223"/>
      <c r="D866" s="223"/>
      <c r="E866" s="223"/>
    </row>
    <row r="867" spans="2:5">
      <c r="B867" s="223"/>
      <c r="C867" s="223"/>
      <c r="D867" s="223"/>
      <c r="E867" s="223"/>
    </row>
    <row r="868" spans="2:5">
      <c r="B868" s="223"/>
      <c r="C868" s="223"/>
      <c r="D868" s="223"/>
      <c r="E868" s="223"/>
    </row>
    <row r="869" spans="2:5">
      <c r="B869" s="223"/>
      <c r="C869" s="223"/>
      <c r="D869" s="223"/>
      <c r="E869" s="223"/>
    </row>
    <row r="870" spans="2:5">
      <c r="B870" s="223"/>
      <c r="C870" s="223"/>
      <c r="D870" s="223"/>
      <c r="E870" s="223"/>
    </row>
    <row r="871" spans="2:5">
      <c r="B871" s="223"/>
      <c r="C871" s="223"/>
      <c r="D871" s="223"/>
      <c r="E871" s="223"/>
    </row>
    <row r="872" spans="2:5">
      <c r="B872" s="223"/>
      <c r="C872" s="223"/>
      <c r="D872" s="223"/>
      <c r="E872" s="223"/>
    </row>
    <row r="873" spans="2:5">
      <c r="B873" s="223"/>
      <c r="C873" s="223"/>
      <c r="D873" s="223"/>
      <c r="E873" s="223"/>
    </row>
    <row r="874" spans="2:5">
      <c r="B874" s="223"/>
      <c r="C874" s="223"/>
      <c r="D874" s="223"/>
      <c r="E874" s="223"/>
    </row>
    <row r="875" spans="2:5">
      <c r="B875" s="223"/>
      <c r="C875" s="223"/>
      <c r="D875" s="223"/>
      <c r="E875" s="223"/>
    </row>
    <row r="876" spans="2:5">
      <c r="B876" s="223"/>
      <c r="C876" s="223"/>
      <c r="D876" s="223"/>
      <c r="E876" s="223"/>
    </row>
    <row r="877" spans="2:5">
      <c r="B877" s="223"/>
      <c r="C877" s="223"/>
      <c r="D877" s="223"/>
      <c r="E877" s="223"/>
    </row>
    <row r="878" spans="2:5">
      <c r="B878" s="223"/>
      <c r="C878" s="223"/>
      <c r="D878" s="223"/>
      <c r="E878" s="223"/>
    </row>
    <row r="879" spans="2:5">
      <c r="B879" s="223"/>
      <c r="C879" s="223"/>
      <c r="D879" s="223"/>
      <c r="E879" s="223"/>
    </row>
    <row r="880" spans="2:5">
      <c r="B880" s="223"/>
      <c r="C880" s="223"/>
      <c r="D880" s="223"/>
      <c r="E880" s="223"/>
    </row>
    <row r="881" spans="2:5">
      <c r="B881" s="223"/>
      <c r="C881" s="223"/>
      <c r="D881" s="223"/>
      <c r="E881" s="223"/>
    </row>
    <row r="882" spans="2:5">
      <c r="B882" s="223"/>
      <c r="C882" s="223"/>
      <c r="D882" s="223"/>
      <c r="E882" s="223"/>
    </row>
    <row r="883" spans="2:5">
      <c r="B883" s="223"/>
      <c r="C883" s="223"/>
      <c r="D883" s="223"/>
      <c r="E883" s="223"/>
    </row>
    <row r="884" spans="2:5">
      <c r="B884" s="223"/>
      <c r="C884" s="223"/>
      <c r="D884" s="223"/>
      <c r="E884" s="223"/>
    </row>
    <row r="885" spans="2:5">
      <c r="B885" s="223"/>
      <c r="C885" s="223"/>
      <c r="D885" s="223"/>
      <c r="E885" s="223"/>
    </row>
    <row r="886" spans="2:5">
      <c r="B886" s="223"/>
      <c r="C886" s="223"/>
      <c r="D886" s="223"/>
      <c r="E886" s="223"/>
    </row>
    <row r="887" spans="2:5">
      <c r="B887" s="223"/>
      <c r="C887" s="223"/>
      <c r="D887" s="223"/>
      <c r="E887" s="223"/>
    </row>
    <row r="888" spans="2:5">
      <c r="B888" s="223"/>
      <c r="C888" s="223"/>
      <c r="D888" s="223"/>
      <c r="E888" s="223"/>
    </row>
    <row r="889" spans="2:5">
      <c r="B889" s="223"/>
      <c r="C889" s="223"/>
      <c r="D889" s="223"/>
      <c r="E889" s="223"/>
    </row>
    <row r="890" spans="2:5">
      <c r="B890" s="223"/>
      <c r="C890" s="223"/>
      <c r="D890" s="223"/>
      <c r="E890" s="223"/>
    </row>
    <row r="891" spans="2:5">
      <c r="B891" s="223"/>
      <c r="C891" s="223"/>
      <c r="D891" s="223"/>
      <c r="E891" s="223"/>
    </row>
    <row r="892" spans="2:5">
      <c r="B892" s="223"/>
      <c r="C892" s="223"/>
      <c r="D892" s="223"/>
      <c r="E892" s="223"/>
    </row>
    <row r="893" spans="2:5">
      <c r="B893" s="223"/>
      <c r="C893" s="223"/>
      <c r="D893" s="223"/>
      <c r="E893" s="223"/>
    </row>
    <row r="894" spans="2:5">
      <c r="B894" s="223"/>
      <c r="C894" s="223"/>
      <c r="D894" s="223"/>
      <c r="E894" s="223"/>
    </row>
    <row r="895" spans="2:5">
      <c r="B895" s="223"/>
      <c r="C895" s="223"/>
      <c r="D895" s="223"/>
      <c r="E895" s="223"/>
    </row>
    <row r="896" spans="2:5">
      <c r="B896" s="223"/>
      <c r="C896" s="223"/>
      <c r="D896" s="223"/>
      <c r="E896" s="223"/>
    </row>
    <row r="897" spans="2:5">
      <c r="B897" s="223"/>
      <c r="C897" s="223"/>
      <c r="D897" s="223"/>
      <c r="E897" s="223"/>
    </row>
    <row r="898" spans="2:5">
      <c r="B898" s="223"/>
      <c r="C898" s="223"/>
      <c r="D898" s="223"/>
      <c r="E898" s="223"/>
    </row>
    <row r="899" spans="2:5">
      <c r="B899" s="223"/>
      <c r="C899" s="223"/>
      <c r="D899" s="223"/>
      <c r="E899" s="223"/>
    </row>
    <row r="900" spans="2:5">
      <c r="B900" s="223"/>
      <c r="C900" s="223"/>
      <c r="D900" s="223"/>
      <c r="E900" s="223"/>
    </row>
    <row r="901" spans="2:5">
      <c r="B901" s="223"/>
      <c r="C901" s="223"/>
      <c r="D901" s="223"/>
      <c r="E901" s="223"/>
    </row>
    <row r="902" spans="2:5">
      <c r="B902" s="223"/>
      <c r="C902" s="223"/>
      <c r="D902" s="223"/>
      <c r="E902" s="223"/>
    </row>
    <row r="903" spans="2:5">
      <c r="B903" s="223"/>
      <c r="C903" s="223"/>
      <c r="D903" s="223"/>
      <c r="E903" s="223"/>
    </row>
    <row r="904" spans="2:5">
      <c r="B904" s="223"/>
      <c r="C904" s="223"/>
      <c r="D904" s="223"/>
      <c r="E904" s="223"/>
    </row>
    <row r="905" spans="2:5">
      <c r="B905" s="223"/>
      <c r="C905" s="223"/>
      <c r="D905" s="223"/>
      <c r="E905" s="223"/>
    </row>
    <row r="906" spans="2:5">
      <c r="B906" s="223"/>
      <c r="C906" s="223"/>
      <c r="D906" s="223"/>
      <c r="E906" s="223"/>
    </row>
    <row r="907" spans="2:5">
      <c r="B907" s="223"/>
      <c r="C907" s="223"/>
      <c r="D907" s="223"/>
      <c r="E907" s="223"/>
    </row>
    <row r="908" spans="2:5">
      <c r="B908" s="223"/>
      <c r="C908" s="223"/>
      <c r="D908" s="223"/>
      <c r="E908" s="223"/>
    </row>
    <row r="909" spans="2:5">
      <c r="B909" s="223"/>
      <c r="C909" s="223"/>
      <c r="D909" s="223"/>
      <c r="E909" s="223"/>
    </row>
    <row r="910" spans="2:5">
      <c r="B910" s="223"/>
      <c r="C910" s="223"/>
      <c r="D910" s="223"/>
      <c r="E910" s="223"/>
    </row>
    <row r="911" spans="2:5">
      <c r="B911" s="223"/>
      <c r="C911" s="223"/>
      <c r="D911" s="223"/>
      <c r="E911" s="223"/>
    </row>
    <row r="912" spans="2:5">
      <c r="B912" s="223"/>
      <c r="C912" s="223"/>
      <c r="D912" s="223"/>
      <c r="E912" s="223"/>
    </row>
    <row r="913" spans="2:5">
      <c r="B913" s="223"/>
      <c r="C913" s="223"/>
      <c r="D913" s="223"/>
      <c r="E913" s="223"/>
    </row>
    <row r="914" spans="2:5">
      <c r="B914" s="223"/>
      <c r="C914" s="223"/>
      <c r="D914" s="223"/>
      <c r="E914" s="223"/>
    </row>
    <row r="915" spans="2:5">
      <c r="B915" s="223"/>
      <c r="C915" s="223"/>
      <c r="D915" s="223"/>
      <c r="E915" s="223"/>
    </row>
    <row r="916" spans="2:5">
      <c r="B916" s="223"/>
      <c r="C916" s="223"/>
      <c r="D916" s="223"/>
      <c r="E916" s="223"/>
    </row>
    <row r="917" spans="2:5">
      <c r="B917" s="223"/>
      <c r="C917" s="223"/>
      <c r="D917" s="223"/>
      <c r="E917" s="223"/>
    </row>
    <row r="918" spans="2:5">
      <c r="B918" s="223"/>
      <c r="C918" s="223"/>
      <c r="D918" s="223"/>
      <c r="E918" s="223"/>
    </row>
    <row r="919" spans="2:5">
      <c r="B919" s="223"/>
      <c r="C919" s="223"/>
      <c r="D919" s="223"/>
      <c r="E919" s="223"/>
    </row>
    <row r="920" spans="2:5">
      <c r="B920" s="223"/>
      <c r="C920" s="223"/>
      <c r="D920" s="223"/>
      <c r="E920" s="223"/>
    </row>
    <row r="921" spans="2:5">
      <c r="B921" s="223"/>
      <c r="C921" s="223"/>
      <c r="D921" s="223"/>
      <c r="E921" s="223"/>
    </row>
    <row r="922" spans="2:5">
      <c r="B922" s="223"/>
      <c r="C922" s="223"/>
      <c r="D922" s="223"/>
      <c r="E922" s="223"/>
    </row>
    <row r="923" spans="2:5">
      <c r="B923" s="223"/>
      <c r="C923" s="223"/>
      <c r="D923" s="223"/>
      <c r="E923" s="223"/>
    </row>
    <row r="924" spans="2:5">
      <c r="B924" s="223"/>
      <c r="C924" s="223"/>
      <c r="D924" s="223"/>
      <c r="E924" s="223"/>
    </row>
    <row r="925" spans="2:5">
      <c r="B925" s="223"/>
      <c r="C925" s="223"/>
      <c r="D925" s="223"/>
      <c r="E925" s="223"/>
    </row>
    <row r="926" spans="2:5">
      <c r="B926" s="223"/>
      <c r="C926" s="223"/>
      <c r="D926" s="223"/>
      <c r="E926" s="223"/>
    </row>
    <row r="927" spans="2:5">
      <c r="B927" s="223"/>
      <c r="C927" s="223"/>
      <c r="D927" s="223"/>
      <c r="E927" s="223"/>
    </row>
    <row r="928" spans="2:5">
      <c r="B928" s="223"/>
      <c r="C928" s="223"/>
      <c r="D928" s="223"/>
      <c r="E928" s="223"/>
    </row>
    <row r="929" spans="2:5">
      <c r="B929" s="223"/>
      <c r="C929" s="223"/>
      <c r="D929" s="223"/>
      <c r="E929" s="223"/>
    </row>
    <row r="930" spans="2:5">
      <c r="B930" s="223"/>
      <c r="C930" s="223"/>
      <c r="D930" s="223"/>
      <c r="E930" s="223"/>
    </row>
    <row r="931" spans="2:5">
      <c r="B931" s="223"/>
      <c r="C931" s="223"/>
      <c r="D931" s="223"/>
      <c r="E931" s="223"/>
    </row>
    <row r="932" spans="2:5">
      <c r="B932" s="223"/>
      <c r="C932" s="223"/>
      <c r="D932" s="223"/>
      <c r="E932" s="223"/>
    </row>
    <row r="933" spans="2:5">
      <c r="B933" s="223"/>
      <c r="C933" s="223"/>
      <c r="D933" s="223"/>
      <c r="E933" s="223"/>
    </row>
    <row r="934" spans="2:5">
      <c r="B934" s="223"/>
      <c r="C934" s="223"/>
      <c r="D934" s="223"/>
      <c r="E934" s="223"/>
    </row>
    <row r="935" spans="2:5">
      <c r="B935" s="223"/>
      <c r="C935" s="223"/>
      <c r="D935" s="223"/>
      <c r="E935" s="223"/>
    </row>
    <row r="936" spans="2:5">
      <c r="B936" s="223"/>
      <c r="C936" s="223"/>
      <c r="D936" s="223"/>
      <c r="E936" s="223"/>
    </row>
    <row r="937" spans="2:5">
      <c r="B937" s="223"/>
      <c r="C937" s="223"/>
      <c r="D937" s="223"/>
      <c r="E937" s="223"/>
    </row>
    <row r="938" spans="2:5">
      <c r="B938" s="223"/>
      <c r="C938" s="223"/>
      <c r="D938" s="223"/>
      <c r="E938" s="223"/>
    </row>
    <row r="939" spans="2:5">
      <c r="B939" s="223"/>
      <c r="C939" s="223"/>
      <c r="D939" s="223"/>
      <c r="E939" s="223"/>
    </row>
    <row r="940" spans="2:5">
      <c r="B940" s="223"/>
      <c r="C940" s="223"/>
      <c r="D940" s="223"/>
      <c r="E940" s="223"/>
    </row>
    <row r="941" spans="2:5">
      <c r="B941" s="223"/>
      <c r="C941" s="223"/>
      <c r="D941" s="223"/>
      <c r="E941" s="223"/>
    </row>
    <row r="942" spans="2:5">
      <c r="B942" s="223"/>
      <c r="C942" s="223"/>
      <c r="D942" s="223"/>
      <c r="E942" s="223"/>
    </row>
    <row r="943" spans="2:5">
      <c r="B943" s="223"/>
      <c r="C943" s="223"/>
      <c r="D943" s="223"/>
      <c r="E943" s="223"/>
    </row>
    <row r="944" spans="2:5">
      <c r="B944" s="223"/>
      <c r="C944" s="223"/>
      <c r="D944" s="223"/>
      <c r="E944" s="223"/>
    </row>
    <row r="945" spans="2:5">
      <c r="B945" s="223"/>
      <c r="C945" s="223"/>
      <c r="D945" s="223"/>
      <c r="E945" s="223"/>
    </row>
    <row r="946" spans="2:5">
      <c r="B946" s="223"/>
      <c r="C946" s="223"/>
      <c r="D946" s="223"/>
      <c r="E946" s="223"/>
    </row>
    <row r="947" spans="2:5">
      <c r="B947" s="223"/>
      <c r="C947" s="223"/>
      <c r="D947" s="223"/>
      <c r="E947" s="223"/>
    </row>
    <row r="948" spans="2:5">
      <c r="B948" s="223"/>
      <c r="C948" s="223"/>
      <c r="D948" s="223"/>
      <c r="E948" s="223"/>
    </row>
    <row r="949" spans="2:5">
      <c r="B949" s="223"/>
      <c r="C949" s="223"/>
      <c r="D949" s="223"/>
      <c r="E949" s="223"/>
    </row>
    <row r="950" spans="2:5">
      <c r="B950" s="223"/>
      <c r="C950" s="223"/>
      <c r="D950" s="223"/>
      <c r="E950" s="223"/>
    </row>
    <row r="951" spans="2:5">
      <c r="B951" s="223"/>
      <c r="C951" s="223"/>
      <c r="D951" s="223"/>
      <c r="E951" s="223"/>
    </row>
    <row r="952" spans="2:5">
      <c r="B952" s="223"/>
      <c r="C952" s="223"/>
      <c r="D952" s="223"/>
      <c r="E952" s="223"/>
    </row>
    <row r="953" spans="2:5">
      <c r="B953" s="223"/>
      <c r="C953" s="223"/>
      <c r="D953" s="223"/>
      <c r="E953" s="223"/>
    </row>
    <row r="954" spans="2:5">
      <c r="B954" s="223"/>
      <c r="C954" s="223"/>
      <c r="D954" s="223"/>
      <c r="E954" s="223"/>
    </row>
    <row r="955" spans="2:5">
      <c r="B955" s="223"/>
      <c r="C955" s="223"/>
      <c r="D955" s="223"/>
      <c r="E955" s="223"/>
    </row>
    <row r="956" spans="2:5">
      <c r="B956" s="223"/>
      <c r="C956" s="223"/>
      <c r="D956" s="223"/>
      <c r="E956" s="223"/>
    </row>
    <row r="957" spans="2:5">
      <c r="B957" s="223"/>
      <c r="C957" s="223"/>
      <c r="D957" s="223"/>
      <c r="E957" s="223"/>
    </row>
    <row r="958" spans="2:5">
      <c r="B958" s="223"/>
      <c r="C958" s="223"/>
      <c r="D958" s="223"/>
      <c r="E958" s="223"/>
    </row>
    <row r="959" spans="2:5">
      <c r="B959" s="223"/>
      <c r="C959" s="223"/>
      <c r="D959" s="223"/>
      <c r="E959" s="223"/>
    </row>
    <row r="960" spans="2:5">
      <c r="B960" s="223"/>
      <c r="C960" s="223"/>
      <c r="D960" s="223"/>
      <c r="E960" s="223"/>
    </row>
    <row r="961" spans="2:5">
      <c r="B961" s="223"/>
      <c r="C961" s="223"/>
      <c r="D961" s="223"/>
      <c r="E961" s="223"/>
    </row>
    <row r="962" spans="2:5">
      <c r="B962" s="223"/>
      <c r="C962" s="223"/>
      <c r="D962" s="223"/>
      <c r="E962" s="223"/>
    </row>
    <row r="963" spans="2:5">
      <c r="B963" s="223"/>
      <c r="C963" s="223"/>
      <c r="D963" s="223"/>
      <c r="E963" s="223"/>
    </row>
    <row r="964" spans="2:5">
      <c r="B964" s="223"/>
      <c r="C964" s="223"/>
      <c r="D964" s="223"/>
      <c r="E964" s="223"/>
    </row>
    <row r="965" spans="2:5">
      <c r="B965" s="223"/>
      <c r="C965" s="223"/>
      <c r="D965" s="223"/>
      <c r="E965" s="223"/>
    </row>
    <row r="966" spans="2:5">
      <c r="B966" s="223"/>
      <c r="C966" s="223"/>
      <c r="D966" s="223"/>
      <c r="E966" s="223"/>
    </row>
    <row r="967" spans="2:5">
      <c r="B967" s="223"/>
      <c r="C967" s="223"/>
      <c r="D967" s="223"/>
      <c r="E967" s="223"/>
    </row>
    <row r="968" spans="2:5">
      <c r="B968" s="223"/>
      <c r="C968" s="223"/>
      <c r="D968" s="223"/>
      <c r="E968" s="223"/>
    </row>
    <row r="969" spans="2:5">
      <c r="B969" s="223"/>
      <c r="C969" s="223"/>
      <c r="D969" s="223"/>
      <c r="E969" s="223"/>
    </row>
    <row r="970" spans="2:5">
      <c r="B970" s="223"/>
      <c r="C970" s="223"/>
      <c r="D970" s="223"/>
      <c r="E970" s="223"/>
    </row>
    <row r="971" spans="2:5">
      <c r="B971" s="223"/>
      <c r="C971" s="223"/>
      <c r="D971" s="223"/>
      <c r="E971" s="223"/>
    </row>
    <row r="972" spans="2:5">
      <c r="B972" s="223"/>
      <c r="C972" s="223"/>
      <c r="D972" s="223"/>
      <c r="E972" s="223"/>
    </row>
    <row r="973" spans="2:5">
      <c r="B973" s="223"/>
      <c r="C973" s="223"/>
      <c r="D973" s="223"/>
      <c r="E973" s="223"/>
    </row>
    <row r="974" spans="2:5">
      <c r="B974" s="223"/>
      <c r="C974" s="223"/>
      <c r="D974" s="223"/>
      <c r="E974" s="223"/>
    </row>
    <row r="975" spans="2:5">
      <c r="B975" s="223"/>
      <c r="C975" s="223"/>
      <c r="D975" s="223"/>
      <c r="E975" s="223"/>
    </row>
    <row r="976" spans="2:5">
      <c r="B976" s="223"/>
      <c r="C976" s="223"/>
      <c r="D976" s="223"/>
      <c r="E976" s="223"/>
    </row>
    <row r="977" spans="2:5">
      <c r="B977" s="223"/>
      <c r="C977" s="223"/>
      <c r="D977" s="223"/>
      <c r="E977" s="223"/>
    </row>
    <row r="978" spans="2:5">
      <c r="B978" s="223"/>
      <c r="C978" s="223"/>
      <c r="D978" s="223"/>
      <c r="E978" s="223"/>
    </row>
    <row r="979" spans="2:5">
      <c r="B979" s="223"/>
      <c r="C979" s="223"/>
      <c r="D979" s="223"/>
      <c r="E979" s="223"/>
    </row>
    <row r="980" spans="2:5">
      <c r="B980" s="223"/>
      <c r="C980" s="223"/>
      <c r="D980" s="223"/>
      <c r="E980" s="223"/>
    </row>
    <row r="981" spans="2:5">
      <c r="B981" s="223"/>
      <c r="C981" s="223"/>
      <c r="D981" s="223"/>
      <c r="E981" s="223"/>
    </row>
    <row r="982" spans="2:5">
      <c r="B982" s="223"/>
      <c r="C982" s="223"/>
      <c r="D982" s="223"/>
      <c r="E982" s="223"/>
    </row>
    <row r="983" spans="2:5">
      <c r="B983" s="223"/>
      <c r="C983" s="223"/>
      <c r="D983" s="223"/>
      <c r="E983" s="223"/>
    </row>
    <row r="984" spans="2:5">
      <c r="B984" s="223"/>
      <c r="C984" s="223"/>
      <c r="D984" s="223"/>
      <c r="E984" s="223"/>
    </row>
    <row r="985" spans="2:5">
      <c r="B985" s="223"/>
      <c r="C985" s="223"/>
      <c r="D985" s="223"/>
      <c r="E985" s="223"/>
    </row>
    <row r="986" spans="2:5">
      <c r="B986" s="223"/>
      <c r="C986" s="223"/>
      <c r="D986" s="223"/>
      <c r="E986" s="223"/>
    </row>
    <row r="987" spans="2:5">
      <c r="B987" s="223"/>
      <c r="C987" s="223"/>
      <c r="D987" s="223"/>
      <c r="E987" s="223"/>
    </row>
    <row r="988" spans="2:5">
      <c r="B988" s="223"/>
      <c r="C988" s="223"/>
      <c r="D988" s="223"/>
      <c r="E988" s="223"/>
    </row>
    <row r="989" spans="2:5">
      <c r="B989" s="223"/>
      <c r="C989" s="223"/>
      <c r="D989" s="223"/>
      <c r="E989" s="223"/>
    </row>
    <row r="990" spans="2:5">
      <c r="B990" s="223"/>
      <c r="C990" s="223"/>
      <c r="D990" s="223"/>
      <c r="E990" s="223"/>
    </row>
    <row r="991" spans="2:5">
      <c r="B991" s="223"/>
      <c r="C991" s="223"/>
      <c r="D991" s="223"/>
      <c r="E991" s="223"/>
    </row>
    <row r="992" spans="2:5">
      <c r="B992" s="223"/>
      <c r="C992" s="223"/>
      <c r="D992" s="223"/>
      <c r="E992" s="223"/>
    </row>
    <row r="993" spans="2:5">
      <c r="B993" s="223"/>
      <c r="C993" s="223"/>
      <c r="D993" s="223"/>
      <c r="E993" s="223"/>
    </row>
    <row r="994" spans="2:5">
      <c r="B994" s="223"/>
      <c r="C994" s="223"/>
      <c r="D994" s="223"/>
      <c r="E994" s="223"/>
    </row>
    <row r="995" spans="2:5">
      <c r="B995" s="223"/>
      <c r="C995" s="223"/>
      <c r="D995" s="223"/>
      <c r="E995" s="223"/>
    </row>
    <row r="996" spans="2:5">
      <c r="B996" s="223"/>
      <c r="C996" s="223"/>
      <c r="D996" s="223"/>
      <c r="E996" s="223"/>
    </row>
    <row r="997" spans="2:5">
      <c r="B997" s="223"/>
      <c r="C997" s="223"/>
      <c r="D997" s="223"/>
      <c r="E997" s="223"/>
    </row>
    <row r="998" spans="2:5">
      <c r="B998" s="223"/>
      <c r="C998" s="223"/>
      <c r="D998" s="223"/>
      <c r="E998" s="223"/>
    </row>
    <row r="999" spans="2:5">
      <c r="B999" s="223"/>
      <c r="C999" s="223"/>
      <c r="D999" s="223"/>
      <c r="E999" s="223"/>
    </row>
    <row r="1000" spans="2:5">
      <c r="B1000" s="223"/>
      <c r="C1000" s="223"/>
      <c r="D1000" s="223"/>
      <c r="E1000" s="223"/>
    </row>
    <row r="1001" spans="2:5">
      <c r="B1001" s="223"/>
      <c r="C1001" s="223"/>
      <c r="D1001" s="223"/>
      <c r="E1001" s="223"/>
    </row>
    <row r="1002" spans="2:5">
      <c r="B1002" s="223"/>
      <c r="C1002" s="223"/>
      <c r="D1002" s="223"/>
      <c r="E1002" s="223"/>
    </row>
    <row r="1003" spans="2:5">
      <c r="B1003" s="223"/>
      <c r="C1003" s="223"/>
      <c r="D1003" s="223"/>
      <c r="E1003" s="223"/>
    </row>
    <row r="1004" spans="2:5">
      <c r="B1004" s="223"/>
      <c r="C1004" s="223"/>
      <c r="D1004" s="223"/>
      <c r="E1004" s="223"/>
    </row>
    <row r="1005" spans="2:5">
      <c r="B1005" s="223"/>
      <c r="C1005" s="223"/>
      <c r="D1005" s="223"/>
      <c r="E1005" s="223"/>
    </row>
    <row r="1006" spans="2:5">
      <c r="B1006" s="223"/>
      <c r="C1006" s="223"/>
      <c r="D1006" s="223"/>
      <c r="E1006" s="223"/>
    </row>
    <row r="1007" spans="2:5">
      <c r="B1007" s="223"/>
      <c r="C1007" s="223"/>
      <c r="D1007" s="223"/>
      <c r="E1007" s="223"/>
    </row>
    <row r="1008" spans="2:5">
      <c r="B1008" s="223"/>
      <c r="C1008" s="223"/>
      <c r="D1008" s="223"/>
      <c r="E1008" s="223"/>
    </row>
    <row r="1009" spans="2:5">
      <c r="B1009" s="223"/>
      <c r="C1009" s="223"/>
      <c r="D1009" s="223"/>
      <c r="E1009" s="223"/>
    </row>
    <row r="1010" spans="2:5">
      <c r="B1010" s="223"/>
      <c r="C1010" s="223"/>
      <c r="D1010" s="223"/>
      <c r="E1010" s="223"/>
    </row>
    <row r="1011" spans="2:5">
      <c r="B1011" s="223"/>
      <c r="C1011" s="223"/>
      <c r="D1011" s="223"/>
      <c r="E1011" s="223"/>
    </row>
    <row r="1012" spans="2:5">
      <c r="B1012" s="223"/>
      <c r="C1012" s="223"/>
      <c r="D1012" s="223"/>
      <c r="E1012" s="223"/>
    </row>
    <row r="1013" spans="2:5">
      <c r="B1013" s="223"/>
      <c r="C1013" s="223"/>
      <c r="D1013" s="223"/>
      <c r="E1013" s="223"/>
    </row>
    <row r="1014" spans="2:5">
      <c r="B1014" s="223"/>
      <c r="C1014" s="223"/>
      <c r="D1014" s="223"/>
      <c r="E1014" s="223"/>
    </row>
    <row r="1015" spans="2:5">
      <c r="B1015" s="223"/>
      <c r="C1015" s="223"/>
      <c r="D1015" s="223"/>
      <c r="E1015" s="223"/>
    </row>
    <row r="1016" spans="2:5">
      <c r="B1016" s="223"/>
      <c r="C1016" s="223"/>
      <c r="D1016" s="223"/>
      <c r="E1016" s="223"/>
    </row>
    <row r="1017" spans="2:5">
      <c r="B1017" s="223"/>
      <c r="C1017" s="223"/>
      <c r="D1017" s="223"/>
      <c r="E1017" s="223"/>
    </row>
    <row r="1018" spans="2:5">
      <c r="B1018" s="223"/>
      <c r="C1018" s="223"/>
      <c r="D1018" s="223"/>
      <c r="E1018" s="223"/>
    </row>
    <row r="1019" spans="2:5">
      <c r="B1019" s="223"/>
      <c r="C1019" s="223"/>
      <c r="D1019" s="223"/>
      <c r="E1019" s="223"/>
    </row>
    <row r="1020" spans="2:5">
      <c r="B1020" s="223"/>
      <c r="C1020" s="223"/>
      <c r="D1020" s="223"/>
      <c r="E1020" s="223"/>
    </row>
    <row r="1021" spans="2:5">
      <c r="B1021" s="223"/>
      <c r="C1021" s="223"/>
      <c r="D1021" s="223"/>
      <c r="E1021" s="223"/>
    </row>
    <row r="1022" spans="2:5">
      <c r="B1022" s="223"/>
      <c r="C1022" s="223"/>
      <c r="D1022" s="223"/>
      <c r="E1022" s="223"/>
    </row>
    <row r="1023" spans="2:5">
      <c r="B1023" s="223"/>
      <c r="C1023" s="223"/>
      <c r="D1023" s="223"/>
      <c r="E1023" s="223"/>
    </row>
    <row r="1024" spans="2:5">
      <c r="B1024" s="223"/>
      <c r="C1024" s="223"/>
      <c r="D1024" s="223"/>
      <c r="E1024" s="223"/>
    </row>
    <row r="1025" spans="2:5">
      <c r="B1025" s="223"/>
      <c r="C1025" s="223"/>
      <c r="D1025" s="223"/>
      <c r="E1025" s="223"/>
    </row>
    <row r="1026" spans="2:5">
      <c r="B1026" s="223"/>
      <c r="C1026" s="223"/>
      <c r="D1026" s="223"/>
      <c r="E1026" s="223"/>
    </row>
    <row r="1027" spans="2:5">
      <c r="B1027" s="223"/>
      <c r="C1027" s="223"/>
      <c r="D1027" s="223"/>
      <c r="E1027" s="223"/>
    </row>
    <row r="1028" spans="2:5">
      <c r="B1028" s="223"/>
      <c r="C1028" s="223"/>
      <c r="D1028" s="223"/>
      <c r="E1028" s="223"/>
    </row>
    <row r="1029" spans="2:5">
      <c r="B1029" s="223"/>
      <c r="C1029" s="223"/>
      <c r="D1029" s="223"/>
      <c r="E1029" s="223"/>
    </row>
    <row r="1030" spans="2:5">
      <c r="B1030" s="223"/>
      <c r="C1030" s="223"/>
      <c r="D1030" s="223"/>
      <c r="E1030" s="223"/>
    </row>
    <row r="1031" spans="2:5">
      <c r="B1031" s="223"/>
      <c r="C1031" s="223"/>
      <c r="D1031" s="223"/>
      <c r="E1031" s="223"/>
    </row>
    <row r="1032" spans="2:5">
      <c r="B1032" s="223"/>
      <c r="C1032" s="223"/>
      <c r="D1032" s="223"/>
      <c r="E1032" s="223"/>
    </row>
    <row r="1033" spans="2:5">
      <c r="B1033" s="223"/>
      <c r="C1033" s="223"/>
      <c r="D1033" s="223"/>
      <c r="E1033" s="223"/>
    </row>
    <row r="1034" spans="2:5">
      <c r="B1034" s="223"/>
      <c r="C1034" s="223"/>
      <c r="D1034" s="223"/>
      <c r="E1034" s="223"/>
    </row>
    <row r="1035" spans="2:5">
      <c r="B1035" s="223"/>
      <c r="C1035" s="223"/>
      <c r="D1035" s="223"/>
      <c r="E1035" s="223"/>
    </row>
    <row r="1036" spans="2:5">
      <c r="B1036" s="223"/>
      <c r="C1036" s="223"/>
      <c r="D1036" s="223"/>
      <c r="E1036" s="223"/>
    </row>
    <row r="1037" spans="2:5">
      <c r="B1037" s="223"/>
      <c r="C1037" s="223"/>
      <c r="D1037" s="223"/>
      <c r="E1037" s="223"/>
    </row>
    <row r="1038" spans="2:5">
      <c r="B1038" s="223"/>
      <c r="C1038" s="223"/>
      <c r="D1038" s="223"/>
      <c r="E1038" s="223"/>
    </row>
    <row r="1039" spans="2:5">
      <c r="B1039" s="223"/>
      <c r="C1039" s="223"/>
      <c r="D1039" s="223"/>
      <c r="E1039" s="223"/>
    </row>
    <row r="1040" spans="2:5">
      <c r="B1040" s="223"/>
      <c r="C1040" s="223"/>
      <c r="D1040" s="223"/>
      <c r="E1040" s="223"/>
    </row>
    <row r="1041" spans="2:5">
      <c r="B1041" s="223"/>
      <c r="C1041" s="223"/>
      <c r="D1041" s="223"/>
      <c r="E1041" s="223"/>
    </row>
    <row r="1042" spans="2:5">
      <c r="B1042" s="223"/>
      <c r="C1042" s="223"/>
      <c r="D1042" s="223"/>
      <c r="E1042" s="223"/>
    </row>
    <row r="1043" spans="2:5">
      <c r="B1043" s="223"/>
      <c r="C1043" s="223"/>
      <c r="D1043" s="223"/>
      <c r="E1043" s="223"/>
    </row>
    <row r="1044" spans="2:5">
      <c r="B1044" s="223"/>
      <c r="C1044" s="223"/>
      <c r="D1044" s="223"/>
      <c r="E1044" s="223"/>
    </row>
    <row r="1045" spans="2:5">
      <c r="B1045" s="223"/>
      <c r="C1045" s="223"/>
      <c r="D1045" s="223"/>
      <c r="E1045" s="223"/>
    </row>
    <row r="1046" spans="2:5">
      <c r="B1046" s="223"/>
      <c r="C1046" s="223"/>
      <c r="D1046" s="223"/>
      <c r="E1046" s="223"/>
    </row>
    <row r="1047" spans="2:5">
      <c r="B1047" s="223"/>
      <c r="C1047" s="223"/>
      <c r="D1047" s="223"/>
      <c r="E1047" s="223"/>
    </row>
    <row r="1048" spans="2:5">
      <c r="B1048" s="223"/>
      <c r="C1048" s="223"/>
      <c r="D1048" s="223"/>
      <c r="E1048" s="223"/>
    </row>
    <row r="1049" spans="2:5">
      <c r="B1049" s="223"/>
      <c r="C1049" s="223"/>
      <c r="D1049" s="223"/>
      <c r="E1049" s="223"/>
    </row>
    <row r="1050" spans="2:5">
      <c r="B1050" s="223"/>
      <c r="C1050" s="223"/>
      <c r="D1050" s="223"/>
      <c r="E1050" s="223"/>
    </row>
    <row r="1051" spans="2:5">
      <c r="B1051" s="223"/>
      <c r="C1051" s="223"/>
      <c r="D1051" s="223"/>
      <c r="E1051" s="223"/>
    </row>
    <row r="1052" spans="2:5">
      <c r="B1052" s="223"/>
      <c r="C1052" s="223"/>
      <c r="D1052" s="223"/>
      <c r="E1052" s="223"/>
    </row>
    <row r="1053" spans="2:5">
      <c r="B1053" s="223"/>
      <c r="C1053" s="223"/>
      <c r="D1053" s="223"/>
      <c r="E1053" s="223"/>
    </row>
    <row r="1054" spans="2:5">
      <c r="B1054" s="223"/>
      <c r="C1054" s="223"/>
      <c r="D1054" s="223"/>
      <c r="E1054" s="223"/>
    </row>
    <row r="1055" spans="2:5">
      <c r="B1055" s="223"/>
      <c r="C1055" s="223"/>
      <c r="D1055" s="223"/>
      <c r="E1055" s="223"/>
    </row>
    <row r="1056" spans="2:5">
      <c r="B1056" s="223"/>
      <c r="C1056" s="223"/>
      <c r="D1056" s="223"/>
      <c r="E1056" s="223"/>
    </row>
    <row r="1057" spans="2:5">
      <c r="B1057" s="223"/>
      <c r="C1057" s="223"/>
      <c r="D1057" s="223"/>
      <c r="E1057" s="223"/>
    </row>
    <row r="1058" spans="2:5">
      <c r="B1058" s="223"/>
      <c r="C1058" s="223"/>
      <c r="D1058" s="223"/>
      <c r="E1058" s="223"/>
    </row>
    <row r="1059" spans="2:5">
      <c r="B1059" s="223"/>
      <c r="C1059" s="223"/>
      <c r="D1059" s="223"/>
      <c r="E1059" s="223"/>
    </row>
    <row r="1060" spans="2:5">
      <c r="B1060" s="223"/>
      <c r="C1060" s="223"/>
      <c r="D1060" s="223"/>
      <c r="E1060" s="223"/>
    </row>
    <row r="1061" spans="2:5">
      <c r="B1061" s="223"/>
      <c r="C1061" s="223"/>
      <c r="D1061" s="223"/>
      <c r="E1061" s="223"/>
    </row>
    <row r="1062" spans="2:5">
      <c r="B1062" s="223"/>
      <c r="C1062" s="223"/>
      <c r="D1062" s="223"/>
      <c r="E1062" s="223"/>
    </row>
    <row r="1063" spans="2:5">
      <c r="B1063" s="223"/>
      <c r="C1063" s="223"/>
      <c r="D1063" s="223"/>
      <c r="E1063" s="223"/>
    </row>
    <row r="1064" spans="2:5">
      <c r="B1064" s="223"/>
      <c r="C1064" s="223"/>
      <c r="D1064" s="223"/>
      <c r="E1064" s="223"/>
    </row>
    <row r="1065" spans="2:5">
      <c r="B1065" s="223"/>
      <c r="C1065" s="223"/>
      <c r="D1065" s="223"/>
      <c r="E1065" s="223"/>
    </row>
    <row r="1066" spans="2:5">
      <c r="B1066" s="223"/>
      <c r="C1066" s="223"/>
      <c r="D1066" s="223"/>
      <c r="E1066" s="223"/>
    </row>
    <row r="1067" spans="2:5">
      <c r="B1067" s="223"/>
      <c r="C1067" s="223"/>
      <c r="D1067" s="223"/>
      <c r="E1067" s="223"/>
    </row>
    <row r="1068" spans="2:5">
      <c r="B1068" s="223"/>
      <c r="C1068" s="223"/>
      <c r="D1068" s="223"/>
      <c r="E1068" s="223"/>
    </row>
    <row r="1069" spans="2:5">
      <c r="B1069" s="223"/>
      <c r="C1069" s="223"/>
      <c r="D1069" s="223"/>
      <c r="E1069" s="223"/>
    </row>
    <row r="1070" spans="2:5">
      <c r="B1070" s="223"/>
      <c r="C1070" s="223"/>
      <c r="D1070" s="223"/>
      <c r="E1070" s="223"/>
    </row>
    <row r="1071" spans="2:5">
      <c r="B1071" s="223"/>
      <c r="C1071" s="223"/>
      <c r="D1071" s="223"/>
      <c r="E1071" s="223"/>
    </row>
    <row r="1072" spans="2:5">
      <c r="B1072" s="223"/>
      <c r="C1072" s="223"/>
      <c r="D1072" s="223"/>
      <c r="E1072" s="223"/>
    </row>
    <row r="1073" spans="2:5">
      <c r="B1073" s="223"/>
      <c r="C1073" s="223"/>
      <c r="D1073" s="223"/>
      <c r="E1073" s="223"/>
    </row>
    <row r="1074" spans="2:5">
      <c r="B1074" s="223"/>
      <c r="C1074" s="223"/>
      <c r="D1074" s="223"/>
      <c r="E1074" s="223"/>
    </row>
    <row r="1075" spans="2:5">
      <c r="B1075" s="223"/>
      <c r="C1075" s="223"/>
      <c r="D1075" s="223"/>
      <c r="E1075" s="223"/>
    </row>
    <row r="1076" spans="2:5">
      <c r="B1076" s="223"/>
      <c r="C1076" s="223"/>
      <c r="D1076" s="223"/>
      <c r="E1076" s="223"/>
    </row>
    <row r="1077" spans="2:5">
      <c r="B1077" s="223"/>
      <c r="C1077" s="223"/>
      <c r="D1077" s="223"/>
      <c r="E1077" s="223"/>
    </row>
    <row r="1078" spans="2:5">
      <c r="B1078" s="223"/>
      <c r="C1078" s="223"/>
      <c r="D1078" s="223"/>
      <c r="E1078" s="223"/>
    </row>
    <row r="1079" spans="2:5">
      <c r="B1079" s="223"/>
      <c r="C1079" s="223"/>
      <c r="D1079" s="223"/>
      <c r="E1079" s="223"/>
    </row>
    <row r="1080" spans="2:5">
      <c r="B1080" s="223"/>
      <c r="C1080" s="223"/>
      <c r="D1080" s="223"/>
      <c r="E1080" s="223"/>
    </row>
    <row r="1081" spans="2:5">
      <c r="B1081" s="223"/>
      <c r="C1081" s="223"/>
      <c r="D1081" s="223"/>
      <c r="E1081" s="223"/>
    </row>
    <row r="1082" spans="2:5">
      <c r="B1082" s="223"/>
      <c r="C1082" s="223"/>
      <c r="D1082" s="223"/>
      <c r="E1082" s="223"/>
    </row>
    <row r="1083" spans="2:5">
      <c r="B1083" s="223"/>
      <c r="C1083" s="223"/>
      <c r="D1083" s="223"/>
      <c r="E1083" s="223"/>
    </row>
    <row r="1084" spans="2:5">
      <c r="B1084" s="223"/>
      <c r="C1084" s="223"/>
      <c r="D1084" s="223"/>
      <c r="E1084" s="223"/>
    </row>
    <row r="1085" spans="2:5">
      <c r="B1085" s="223"/>
      <c r="C1085" s="223"/>
      <c r="D1085" s="223"/>
      <c r="E1085" s="223"/>
    </row>
    <row r="1086" spans="2:5">
      <c r="B1086" s="223"/>
      <c r="C1086" s="223"/>
      <c r="D1086" s="223"/>
      <c r="E1086" s="223"/>
    </row>
    <row r="1087" spans="2:5">
      <c r="B1087" s="223"/>
      <c r="C1087" s="223"/>
      <c r="D1087" s="223"/>
      <c r="E1087" s="223"/>
    </row>
    <row r="1088" spans="2:5">
      <c r="B1088" s="223"/>
      <c r="C1088" s="223"/>
      <c r="D1088" s="223"/>
      <c r="E1088" s="223"/>
    </row>
    <row r="1089" spans="2:5">
      <c r="B1089" s="223"/>
      <c r="C1089" s="223"/>
      <c r="D1089" s="223"/>
      <c r="E1089" s="223"/>
    </row>
    <row r="1090" spans="2:5">
      <c r="B1090" s="223"/>
      <c r="C1090" s="223"/>
      <c r="D1090" s="223"/>
      <c r="E1090" s="223"/>
    </row>
    <row r="1091" spans="2:5">
      <c r="B1091" s="223"/>
      <c r="C1091" s="223"/>
      <c r="D1091" s="223"/>
      <c r="E1091" s="223"/>
    </row>
    <row r="1092" spans="2:5">
      <c r="B1092" s="223"/>
      <c r="C1092" s="223"/>
      <c r="D1092" s="223"/>
      <c r="E1092" s="223"/>
    </row>
    <row r="1093" spans="2:5">
      <c r="B1093" s="223"/>
      <c r="C1093" s="223"/>
      <c r="D1093" s="223"/>
      <c r="E1093" s="223"/>
    </row>
    <row r="1094" spans="2:5">
      <c r="B1094" s="223"/>
      <c r="C1094" s="223"/>
      <c r="D1094" s="223"/>
      <c r="E1094" s="223"/>
    </row>
    <row r="1095" spans="2:5">
      <c r="B1095" s="223"/>
      <c r="C1095" s="223"/>
      <c r="D1095" s="223"/>
      <c r="E1095" s="223"/>
    </row>
    <row r="1096" spans="2:5">
      <c r="B1096" s="223"/>
      <c r="C1096" s="223"/>
      <c r="D1096" s="223"/>
      <c r="E1096" s="223"/>
    </row>
    <row r="1097" spans="2:5">
      <c r="B1097" s="223"/>
      <c r="C1097" s="223"/>
      <c r="D1097" s="223"/>
      <c r="E1097" s="223"/>
    </row>
    <row r="1098" spans="2:5">
      <c r="B1098" s="223"/>
      <c r="C1098" s="223"/>
      <c r="D1098" s="223"/>
      <c r="E1098" s="223"/>
    </row>
    <row r="1099" spans="2:5">
      <c r="B1099" s="223"/>
      <c r="C1099" s="223"/>
      <c r="D1099" s="223"/>
      <c r="E1099" s="223"/>
    </row>
    <row r="1100" spans="2:5">
      <c r="B1100" s="223"/>
      <c r="C1100" s="223"/>
      <c r="D1100" s="223"/>
      <c r="E1100" s="223"/>
    </row>
    <row r="1101" spans="2:5">
      <c r="B1101" s="223"/>
      <c r="C1101" s="223"/>
      <c r="D1101" s="223"/>
      <c r="E1101" s="223"/>
    </row>
    <row r="1102" spans="2:5">
      <c r="B1102" s="223"/>
      <c r="C1102" s="223"/>
      <c r="D1102" s="223"/>
      <c r="E1102" s="223"/>
    </row>
    <row r="1103" spans="2:5">
      <c r="B1103" s="223"/>
      <c r="C1103" s="223"/>
      <c r="D1103" s="223"/>
      <c r="E1103" s="223"/>
    </row>
    <row r="1104" spans="2:5">
      <c r="B1104" s="223"/>
      <c r="C1104" s="223"/>
      <c r="D1104" s="223"/>
      <c r="E1104" s="223"/>
    </row>
    <row r="1105" spans="2:5">
      <c r="B1105" s="223"/>
      <c r="C1105" s="223"/>
      <c r="D1105" s="223"/>
      <c r="E1105" s="223"/>
    </row>
    <row r="1106" spans="2:5">
      <c r="B1106" s="223"/>
      <c r="C1106" s="223"/>
      <c r="D1106" s="223"/>
      <c r="E1106" s="223"/>
    </row>
    <row r="1107" spans="2:5">
      <c r="B1107" s="223"/>
      <c r="C1107" s="223"/>
      <c r="D1107" s="223"/>
      <c r="E1107" s="223"/>
    </row>
    <row r="1108" spans="2:5">
      <c r="B1108" s="223"/>
      <c r="C1108" s="223"/>
      <c r="D1108" s="223"/>
      <c r="E1108" s="223"/>
    </row>
    <row r="1109" spans="2:5">
      <c r="B1109" s="223"/>
      <c r="C1109" s="223"/>
      <c r="D1109" s="223"/>
      <c r="E1109" s="223"/>
    </row>
    <row r="1110" spans="2:5">
      <c r="B1110" s="223"/>
      <c r="C1110" s="223"/>
      <c r="D1110" s="223"/>
      <c r="E1110" s="223"/>
    </row>
    <row r="1111" spans="2:5">
      <c r="B1111" s="223"/>
      <c r="C1111" s="223"/>
      <c r="D1111" s="223"/>
      <c r="E1111" s="223"/>
    </row>
    <row r="1112" spans="2:5">
      <c r="B1112" s="223"/>
      <c r="C1112" s="223"/>
      <c r="D1112" s="223"/>
      <c r="E1112" s="223"/>
    </row>
    <row r="1113" spans="2:5">
      <c r="B1113" s="223"/>
      <c r="C1113" s="223"/>
      <c r="D1113" s="223"/>
      <c r="E1113" s="223"/>
    </row>
    <row r="1114" spans="2:5">
      <c r="B1114" s="223"/>
      <c r="C1114" s="223"/>
      <c r="D1114" s="223"/>
      <c r="E1114" s="223"/>
    </row>
    <row r="1115" spans="2:5">
      <c r="B1115" s="223"/>
      <c r="C1115" s="223"/>
      <c r="D1115" s="223"/>
      <c r="E1115" s="223"/>
    </row>
    <row r="1116" spans="2:5">
      <c r="B1116" s="223"/>
      <c r="C1116" s="223"/>
      <c r="D1116" s="223"/>
      <c r="E1116" s="223"/>
    </row>
    <row r="1117" spans="2:5">
      <c r="B1117" s="223"/>
      <c r="C1117" s="223"/>
      <c r="D1117" s="223"/>
      <c r="E1117" s="223"/>
    </row>
    <row r="1118" spans="2:5">
      <c r="B1118" s="223"/>
      <c r="C1118" s="223"/>
      <c r="D1118" s="223"/>
      <c r="E1118" s="223"/>
    </row>
    <row r="1119" spans="2:5">
      <c r="B1119" s="223"/>
      <c r="C1119" s="223"/>
      <c r="D1119" s="223"/>
      <c r="E1119" s="223"/>
    </row>
    <row r="1120" spans="2:5">
      <c r="B1120" s="223"/>
      <c r="C1120" s="223"/>
      <c r="D1120" s="223"/>
      <c r="E1120" s="223"/>
    </row>
    <row r="1121" spans="2:5">
      <c r="B1121" s="223"/>
      <c r="C1121" s="223"/>
      <c r="D1121" s="223"/>
      <c r="E1121" s="223"/>
    </row>
    <row r="1122" spans="2:5">
      <c r="B1122" s="223"/>
      <c r="C1122" s="223"/>
      <c r="D1122" s="223"/>
      <c r="E1122" s="223"/>
    </row>
    <row r="1123" spans="2:5">
      <c r="B1123" s="223"/>
      <c r="C1123" s="223"/>
      <c r="D1123" s="223"/>
      <c r="E1123" s="223"/>
    </row>
    <row r="1124" spans="2:5">
      <c r="B1124" s="223"/>
      <c r="C1124" s="223"/>
      <c r="D1124" s="223"/>
      <c r="E1124" s="223"/>
    </row>
    <row r="1125" spans="2:5">
      <c r="B1125" s="223"/>
      <c r="C1125" s="223"/>
      <c r="D1125" s="223"/>
      <c r="E1125" s="223"/>
    </row>
    <row r="1126" spans="2:5">
      <c r="B1126" s="223"/>
      <c r="C1126" s="223"/>
      <c r="D1126" s="223"/>
      <c r="E1126" s="223"/>
    </row>
    <row r="1127" spans="2:5">
      <c r="B1127" s="223"/>
      <c r="C1127" s="223"/>
      <c r="D1127" s="223"/>
      <c r="E1127" s="223"/>
    </row>
    <row r="1128" spans="2:5">
      <c r="B1128" s="223"/>
      <c r="C1128" s="223"/>
      <c r="D1128" s="223"/>
      <c r="E1128" s="223"/>
    </row>
    <row r="1129" spans="2:5">
      <c r="B1129" s="223"/>
      <c r="C1129" s="223"/>
      <c r="D1129" s="223"/>
      <c r="E1129" s="223"/>
    </row>
    <row r="1130" spans="2:5">
      <c r="B1130" s="223"/>
      <c r="C1130" s="223"/>
      <c r="D1130" s="223"/>
      <c r="E1130" s="223"/>
    </row>
    <row r="1131" spans="2:5">
      <c r="B1131" s="223"/>
      <c r="C1131" s="223"/>
      <c r="D1131" s="223"/>
      <c r="E1131" s="223"/>
    </row>
    <row r="1132" spans="2:5">
      <c r="B1132" s="223"/>
      <c r="C1132" s="223"/>
      <c r="D1132" s="223"/>
      <c r="E1132" s="223"/>
    </row>
    <row r="1133" spans="2:5">
      <c r="B1133" s="223"/>
      <c r="C1133" s="223"/>
      <c r="D1133" s="223"/>
      <c r="E1133" s="223"/>
    </row>
    <row r="1134" spans="2:5">
      <c r="B1134" s="223"/>
      <c r="C1134" s="223"/>
      <c r="D1134" s="223"/>
      <c r="E1134" s="223"/>
    </row>
    <row r="1135" spans="2:5">
      <c r="B1135" s="223"/>
      <c r="C1135" s="223"/>
      <c r="D1135" s="223"/>
      <c r="E1135" s="223"/>
    </row>
    <row r="1136" spans="2:5">
      <c r="B1136" s="223"/>
      <c r="C1136" s="223"/>
      <c r="D1136" s="223"/>
      <c r="E1136" s="223"/>
    </row>
    <row r="1137" spans="2:5">
      <c r="B1137" s="223"/>
      <c r="C1137" s="223"/>
      <c r="D1137" s="223"/>
      <c r="E1137" s="223"/>
    </row>
    <row r="1138" spans="2:5">
      <c r="B1138" s="223"/>
      <c r="C1138" s="223"/>
      <c r="D1138" s="223"/>
      <c r="E1138" s="223"/>
    </row>
    <row r="1139" spans="2:5">
      <c r="B1139" s="223"/>
      <c r="C1139" s="223"/>
      <c r="D1139" s="223"/>
      <c r="E1139" s="223"/>
    </row>
    <row r="1140" spans="2:5">
      <c r="B1140" s="223"/>
      <c r="C1140" s="223"/>
      <c r="D1140" s="223"/>
      <c r="E1140" s="223"/>
    </row>
    <row r="1141" spans="2:5">
      <c r="B1141" s="223"/>
      <c r="C1141" s="223"/>
      <c r="D1141" s="223"/>
      <c r="E1141" s="223"/>
    </row>
    <row r="1142" spans="2:5">
      <c r="B1142" s="223"/>
      <c r="C1142" s="223"/>
      <c r="D1142" s="223"/>
      <c r="E1142" s="223"/>
    </row>
    <row r="1143" spans="2:5">
      <c r="B1143" s="223"/>
      <c r="C1143" s="223"/>
      <c r="D1143" s="223"/>
      <c r="E1143" s="223"/>
    </row>
    <row r="1144" spans="2:5">
      <c r="B1144" s="223"/>
      <c r="C1144" s="223"/>
      <c r="D1144" s="223"/>
      <c r="E1144" s="223"/>
    </row>
    <row r="1145" spans="2:5">
      <c r="B1145" s="223"/>
      <c r="C1145" s="223"/>
      <c r="D1145" s="223"/>
      <c r="E1145" s="223"/>
    </row>
    <row r="1146" spans="2:5">
      <c r="B1146" s="223"/>
      <c r="C1146" s="223"/>
      <c r="D1146" s="223"/>
      <c r="E1146" s="223"/>
    </row>
    <row r="1147" spans="2:5">
      <c r="B1147" s="223"/>
      <c r="C1147" s="223"/>
      <c r="D1147" s="223"/>
      <c r="E1147" s="223"/>
    </row>
    <row r="1148" spans="2:5">
      <c r="B1148" s="223"/>
      <c r="C1148" s="223"/>
      <c r="D1148" s="223"/>
      <c r="E1148" s="223"/>
    </row>
    <row r="1149" spans="2:5">
      <c r="B1149" s="223"/>
      <c r="C1149" s="223"/>
      <c r="D1149" s="223"/>
      <c r="E1149" s="223"/>
    </row>
    <row r="1150" spans="2:5">
      <c r="B1150" s="223"/>
      <c r="C1150" s="223"/>
      <c r="D1150" s="223"/>
      <c r="E1150" s="223"/>
    </row>
    <row r="1151" spans="2:5">
      <c r="B1151" s="223"/>
      <c r="C1151" s="223"/>
      <c r="D1151" s="223"/>
      <c r="E1151" s="223"/>
    </row>
    <row r="1152" spans="2:5">
      <c r="B1152" s="223"/>
      <c r="C1152" s="223"/>
      <c r="D1152" s="223"/>
      <c r="E1152" s="223"/>
    </row>
    <row r="1153" spans="2:5">
      <c r="B1153" s="223"/>
      <c r="C1153" s="223"/>
      <c r="D1153" s="223"/>
      <c r="E1153" s="223"/>
    </row>
    <row r="1154" spans="2:5">
      <c r="B1154" s="223"/>
      <c r="C1154" s="223"/>
      <c r="D1154" s="223"/>
      <c r="E1154" s="223"/>
    </row>
    <row r="1155" spans="2:5">
      <c r="B1155" s="223"/>
      <c r="C1155" s="223"/>
      <c r="D1155" s="223"/>
      <c r="E1155" s="223"/>
    </row>
    <row r="1156" spans="2:5">
      <c r="B1156" s="223"/>
      <c r="C1156" s="223"/>
      <c r="D1156" s="223"/>
      <c r="E1156" s="223"/>
    </row>
    <row r="1157" spans="2:5">
      <c r="B1157" s="223"/>
      <c r="C1157" s="223"/>
      <c r="D1157" s="223"/>
      <c r="E1157" s="223"/>
    </row>
    <row r="1158" spans="2:5">
      <c r="B1158" s="223"/>
      <c r="C1158" s="223"/>
      <c r="D1158" s="223"/>
      <c r="E1158" s="223"/>
    </row>
    <row r="1159" spans="2:5">
      <c r="B1159" s="223"/>
      <c r="C1159" s="223"/>
      <c r="D1159" s="223"/>
      <c r="E1159" s="223"/>
    </row>
    <row r="1160" spans="2:5">
      <c r="B1160" s="223"/>
      <c r="C1160" s="223"/>
      <c r="D1160" s="223"/>
      <c r="E1160" s="223"/>
    </row>
    <row r="1161" spans="2:5">
      <c r="B1161" s="223"/>
      <c r="C1161" s="223"/>
      <c r="D1161" s="223"/>
      <c r="E1161" s="223"/>
    </row>
    <row r="1162" spans="2:5">
      <c r="B1162" s="223"/>
      <c r="C1162" s="223"/>
      <c r="D1162" s="223"/>
      <c r="E1162" s="223"/>
    </row>
    <row r="1163" spans="2:5">
      <c r="B1163" s="223"/>
      <c r="C1163" s="223"/>
      <c r="D1163" s="223"/>
      <c r="E1163" s="223"/>
    </row>
    <row r="1164" spans="2:5">
      <c r="B1164" s="223"/>
      <c r="C1164" s="223"/>
      <c r="D1164" s="223"/>
      <c r="E1164" s="223"/>
    </row>
    <row r="1165" spans="2:5">
      <c r="B1165" s="223"/>
      <c r="C1165" s="223"/>
      <c r="D1165" s="223"/>
      <c r="E1165" s="223"/>
    </row>
    <row r="1166" spans="2:5">
      <c r="B1166" s="223"/>
      <c r="C1166" s="223"/>
      <c r="D1166" s="223"/>
      <c r="E1166" s="223"/>
    </row>
    <row r="1167" spans="2:5">
      <c r="B1167" s="223"/>
      <c r="C1167" s="223"/>
      <c r="D1167" s="223"/>
      <c r="E1167" s="223"/>
    </row>
    <row r="1168" spans="2:5">
      <c r="B1168" s="223"/>
      <c r="C1168" s="223"/>
      <c r="D1168" s="223"/>
      <c r="E1168" s="223"/>
    </row>
    <row r="1169" spans="2:5">
      <c r="B1169" s="223"/>
      <c r="C1169" s="223"/>
      <c r="D1169" s="223"/>
      <c r="E1169" s="223"/>
    </row>
    <row r="1170" spans="2:5">
      <c r="B1170" s="223"/>
      <c r="C1170" s="223"/>
      <c r="D1170" s="223"/>
      <c r="E1170" s="223"/>
    </row>
    <row r="1171" spans="2:5">
      <c r="B1171" s="223"/>
      <c r="C1171" s="223"/>
      <c r="D1171" s="223"/>
      <c r="E1171" s="223"/>
    </row>
    <row r="1172" spans="2:5">
      <c r="B1172" s="223"/>
      <c r="C1172" s="223"/>
      <c r="D1172" s="223"/>
      <c r="E1172" s="223"/>
    </row>
    <row r="1173" spans="2:5">
      <c r="B1173" s="223"/>
      <c r="C1173" s="223"/>
      <c r="D1173" s="223"/>
      <c r="E1173" s="223"/>
    </row>
    <row r="1174" spans="2:5">
      <c r="B1174" s="223"/>
      <c r="C1174" s="223"/>
      <c r="D1174" s="223"/>
      <c r="E1174" s="223"/>
    </row>
    <row r="1175" spans="2:5">
      <c r="B1175" s="223"/>
      <c r="C1175" s="223"/>
      <c r="D1175" s="223"/>
      <c r="E1175" s="223"/>
    </row>
    <row r="1176" spans="2:5">
      <c r="B1176" s="223"/>
      <c r="C1176" s="223"/>
      <c r="D1176" s="223"/>
      <c r="E1176" s="223"/>
    </row>
    <row r="1177" spans="2:5">
      <c r="B1177" s="223"/>
      <c r="C1177" s="223"/>
      <c r="D1177" s="223"/>
      <c r="E1177" s="223"/>
    </row>
    <row r="1178" spans="2:5">
      <c r="B1178" s="223"/>
      <c r="C1178" s="223"/>
      <c r="D1178" s="223"/>
      <c r="E1178" s="223"/>
    </row>
    <row r="1179" spans="2:5">
      <c r="B1179" s="223"/>
      <c r="C1179" s="223"/>
      <c r="D1179" s="223"/>
      <c r="E1179" s="223"/>
    </row>
    <row r="1180" spans="2:5">
      <c r="B1180" s="223"/>
      <c r="C1180" s="223"/>
      <c r="D1180" s="223"/>
      <c r="E1180" s="223"/>
    </row>
    <row r="1181" spans="2:5">
      <c r="B1181" s="223"/>
      <c r="C1181" s="223"/>
      <c r="D1181" s="223"/>
      <c r="E1181" s="223"/>
    </row>
    <row r="1182" spans="2:5">
      <c r="B1182" s="223"/>
      <c r="C1182" s="223"/>
      <c r="D1182" s="223"/>
      <c r="E1182" s="223"/>
    </row>
    <row r="1183" spans="2:5">
      <c r="B1183" s="223"/>
      <c r="C1183" s="223"/>
      <c r="D1183" s="223"/>
      <c r="E1183" s="223"/>
    </row>
    <row r="1184" spans="2:5">
      <c r="B1184" s="223"/>
      <c r="C1184" s="223"/>
      <c r="D1184" s="223"/>
      <c r="E1184" s="223"/>
    </row>
    <row r="1185" spans="2:5">
      <c r="B1185" s="223"/>
      <c r="C1185" s="223"/>
      <c r="D1185" s="223"/>
      <c r="E1185" s="223"/>
    </row>
    <row r="1186" spans="2:5">
      <c r="B1186" s="223"/>
      <c r="C1186" s="223"/>
      <c r="D1186" s="223"/>
      <c r="E1186" s="223"/>
    </row>
    <row r="1187" spans="2:5">
      <c r="B1187" s="223"/>
      <c r="C1187" s="223"/>
      <c r="D1187" s="223"/>
      <c r="E1187" s="223"/>
    </row>
    <row r="1188" spans="2:5">
      <c r="B1188" s="223"/>
      <c r="C1188" s="223"/>
      <c r="D1188" s="223"/>
      <c r="E1188" s="223"/>
    </row>
    <row r="1189" spans="2:5">
      <c r="B1189" s="223"/>
      <c r="C1189" s="223"/>
      <c r="D1189" s="223"/>
      <c r="E1189" s="223"/>
    </row>
    <row r="1190" spans="2:5">
      <c r="B1190" s="223"/>
      <c r="C1190" s="223"/>
      <c r="D1190" s="223"/>
      <c r="E1190" s="223"/>
    </row>
    <row r="1191" spans="2:5">
      <c r="B1191" s="223"/>
      <c r="C1191" s="223"/>
      <c r="D1191" s="223"/>
      <c r="E1191" s="223"/>
    </row>
    <row r="1192" spans="2:5">
      <c r="B1192" s="223"/>
      <c r="C1192" s="223"/>
      <c r="D1192" s="223"/>
      <c r="E1192" s="223"/>
    </row>
    <row r="1193" spans="2:5">
      <c r="B1193" s="223"/>
      <c r="C1193" s="223"/>
      <c r="D1193" s="223"/>
      <c r="E1193" s="223"/>
    </row>
    <row r="1194" spans="2:5">
      <c r="B1194" s="223"/>
      <c r="C1194" s="223"/>
      <c r="D1194" s="223"/>
      <c r="E1194" s="223"/>
    </row>
  </sheetData>
  <mergeCells count="16">
    <mergeCell ref="C124:F124"/>
    <mergeCell ref="H124:J124"/>
    <mergeCell ref="C125:F125"/>
    <mergeCell ref="H125:J125"/>
    <mergeCell ref="A6:K6"/>
    <mergeCell ref="A105:K105"/>
    <mergeCell ref="A113:K113"/>
    <mergeCell ref="A1:K1"/>
    <mergeCell ref="A3:A4"/>
    <mergeCell ref="B3:B4"/>
    <mergeCell ref="C3:C4"/>
    <mergeCell ref="D3:D4"/>
    <mergeCell ref="E3:E4"/>
    <mergeCell ref="F3:F4"/>
    <mergeCell ref="G3:J3"/>
    <mergeCell ref="K3:K4"/>
  </mergeCells>
  <phoneticPr fontId="3" type="noConversion"/>
  <pageMargins left="0.20624999999999999" right="1.1458333333333333E-2" top="0.78740157480314965" bottom="0.35520833333333335" header="0.51181102362204722" footer="0.51181102362204722"/>
  <pageSetup paperSize="9" scale="55" orientation="landscape" verticalDpi="0" r:id="rId1"/>
  <headerFooter alignWithMargins="0">
    <oddHeader>&amp;C&amp;"Times New Roman,обычный"&amp;14 5&amp;R&amp;"Times New Roman,обычный"&amp;14Продовження додатка 1Таблиця 1</oddHeader>
  </headerFooter>
  <rowBreaks count="1" manualBreakCount="1">
    <brk id="6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</sheetPr>
  <dimension ref="A1:M197"/>
  <sheetViews>
    <sheetView topLeftCell="A34" zoomScale="65" zoomScaleNormal="65" zoomScaleSheetLayoutView="50" workbookViewId="0">
      <selection activeCell="G53" sqref="G53"/>
    </sheetView>
  </sheetViews>
  <sheetFormatPr defaultColWidth="77.85546875" defaultRowHeight="18.75"/>
  <cols>
    <col min="1" max="1" width="84.85546875" style="52" customWidth="1"/>
    <col min="2" max="2" width="15.28515625" style="55" customWidth="1"/>
    <col min="3" max="5" width="15.85546875" style="55" customWidth="1"/>
    <col min="6" max="7" width="15.85546875" style="52" customWidth="1"/>
    <col min="8" max="8" width="16.28515625" style="52" customWidth="1"/>
    <col min="9" max="10" width="15.85546875" style="52" customWidth="1"/>
    <col min="11" max="11" width="10" style="52" customWidth="1"/>
    <col min="12" max="12" width="14.140625" style="52" customWidth="1"/>
    <col min="13" max="13" width="15.7109375" style="52" customWidth="1"/>
    <col min="14" max="255" width="9.140625" style="52" customWidth="1"/>
    <col min="256" max="16384" width="77.85546875" style="52"/>
  </cols>
  <sheetData>
    <row r="1" spans="1:12">
      <c r="A1" s="293" t="s">
        <v>139</v>
      </c>
      <c r="B1" s="293"/>
      <c r="C1" s="293"/>
      <c r="D1" s="293"/>
      <c r="E1" s="293"/>
      <c r="F1" s="293"/>
      <c r="G1" s="293"/>
      <c r="H1" s="293"/>
      <c r="I1" s="293"/>
      <c r="J1" s="293"/>
    </row>
    <row r="2" spans="1:12">
      <c r="A2" s="55"/>
      <c r="F2" s="55"/>
      <c r="G2" s="55"/>
      <c r="H2" s="55"/>
      <c r="I2" s="295" t="s">
        <v>423</v>
      </c>
      <c r="J2" s="295"/>
    </row>
    <row r="3" spans="1:12" ht="38.25" customHeight="1">
      <c r="A3" s="277" t="s">
        <v>201</v>
      </c>
      <c r="B3" s="294" t="s">
        <v>18</v>
      </c>
      <c r="C3" s="294" t="s">
        <v>34</v>
      </c>
      <c r="D3" s="294" t="s">
        <v>38</v>
      </c>
      <c r="E3" s="284" t="s">
        <v>145</v>
      </c>
      <c r="F3" s="278" t="s">
        <v>24</v>
      </c>
      <c r="G3" s="278" t="s">
        <v>156</v>
      </c>
      <c r="H3" s="278"/>
      <c r="I3" s="278"/>
      <c r="J3" s="278"/>
    </row>
    <row r="4" spans="1:12" ht="50.25" customHeight="1">
      <c r="A4" s="277"/>
      <c r="B4" s="294"/>
      <c r="C4" s="294"/>
      <c r="D4" s="294"/>
      <c r="E4" s="284"/>
      <c r="F4" s="278"/>
      <c r="G4" s="16" t="s">
        <v>157</v>
      </c>
      <c r="H4" s="16" t="s">
        <v>158</v>
      </c>
      <c r="I4" s="16" t="s">
        <v>159</v>
      </c>
      <c r="J4" s="16" t="s">
        <v>75</v>
      </c>
    </row>
    <row r="5" spans="1:12" ht="18" customHeight="1">
      <c r="A5" s="59">
        <v>1</v>
      </c>
      <c r="B5" s="60">
        <v>2</v>
      </c>
      <c r="C5" s="60">
        <v>3</v>
      </c>
      <c r="D5" s="60">
        <v>4</v>
      </c>
      <c r="E5" s="60">
        <v>5</v>
      </c>
      <c r="F5" s="60">
        <v>6</v>
      </c>
      <c r="G5" s="60">
        <v>7</v>
      </c>
      <c r="H5" s="60">
        <v>8</v>
      </c>
      <c r="I5" s="60">
        <v>9</v>
      </c>
      <c r="J5" s="60">
        <v>10</v>
      </c>
    </row>
    <row r="6" spans="1:12" ht="24.95" customHeight="1">
      <c r="A6" s="292" t="s">
        <v>138</v>
      </c>
      <c r="B6" s="292"/>
      <c r="C6" s="292"/>
      <c r="D6" s="292"/>
      <c r="E6" s="292"/>
      <c r="F6" s="292"/>
      <c r="G6" s="292"/>
      <c r="H6" s="292"/>
      <c r="I6" s="292"/>
      <c r="J6" s="292"/>
    </row>
    <row r="7" spans="1:12" ht="42.75" customHeight="1">
      <c r="A7" s="53" t="s">
        <v>60</v>
      </c>
      <c r="B7" s="7">
        <v>2000</v>
      </c>
      <c r="C7" s="117">
        <v>-2504</v>
      </c>
      <c r="D7" s="117">
        <v>-2503</v>
      </c>
      <c r="E7" s="117">
        <v>-2503</v>
      </c>
      <c r="F7" s="117">
        <v>-2501</v>
      </c>
      <c r="G7" s="117">
        <v>-2501</v>
      </c>
      <c r="H7" s="117">
        <v>-2500</v>
      </c>
      <c r="I7" s="117">
        <v>-2499</v>
      </c>
      <c r="J7" s="117">
        <v>-2499</v>
      </c>
    </row>
    <row r="8" spans="1:12" ht="37.5">
      <c r="A8" s="53" t="s">
        <v>286</v>
      </c>
      <c r="B8" s="7">
        <v>2010</v>
      </c>
      <c r="C8" s="240">
        <v>0.1</v>
      </c>
      <c r="D8" s="189">
        <v>0.2</v>
      </c>
      <c r="E8" s="240">
        <v>0.2</v>
      </c>
      <c r="F8" s="240">
        <v>0.2</v>
      </c>
      <c r="G8" s="240">
        <v>0</v>
      </c>
      <c r="H8" s="240">
        <v>0.1</v>
      </c>
      <c r="I8" s="240">
        <v>0.1</v>
      </c>
      <c r="J8" s="240">
        <v>0</v>
      </c>
      <c r="L8" s="211"/>
    </row>
    <row r="9" spans="1:12" ht="37.5">
      <c r="A9" s="9" t="s">
        <v>170</v>
      </c>
      <c r="B9" s="7">
        <v>2011</v>
      </c>
      <c r="C9" s="160">
        <v>0.1</v>
      </c>
      <c r="D9" s="160">
        <v>0.2</v>
      </c>
      <c r="E9" s="160">
        <v>0.2</v>
      </c>
      <c r="F9" s="240">
        <v>0.2</v>
      </c>
      <c r="G9" s="160">
        <v>0</v>
      </c>
      <c r="H9" s="160">
        <v>0.1</v>
      </c>
      <c r="I9" s="160">
        <v>0.1</v>
      </c>
      <c r="J9" s="160">
        <v>0</v>
      </c>
    </row>
    <row r="10" spans="1:12" ht="42.75" customHeight="1">
      <c r="A10" s="9" t="s">
        <v>371</v>
      </c>
      <c r="B10" s="7">
        <v>2012</v>
      </c>
      <c r="C10" s="117" t="s">
        <v>243</v>
      </c>
      <c r="D10" s="117" t="s">
        <v>243</v>
      </c>
      <c r="E10" s="117" t="s">
        <v>243</v>
      </c>
      <c r="F10" s="122">
        <f>SUM(G10:J10)</f>
        <v>0</v>
      </c>
      <c r="G10" s="117" t="s">
        <v>243</v>
      </c>
      <c r="H10" s="117" t="s">
        <v>243</v>
      </c>
      <c r="I10" s="117" t="s">
        <v>243</v>
      </c>
      <c r="J10" s="117" t="s">
        <v>243</v>
      </c>
    </row>
    <row r="11" spans="1:12" ht="20.100000000000001" customHeight="1">
      <c r="A11" s="9" t="s">
        <v>149</v>
      </c>
      <c r="B11" s="7" t="s">
        <v>180</v>
      </c>
      <c r="C11" s="117" t="s">
        <v>243</v>
      </c>
      <c r="D11" s="117" t="s">
        <v>243</v>
      </c>
      <c r="E11" s="117" t="s">
        <v>243</v>
      </c>
      <c r="F11" s="122">
        <f>SUM(G11:J11)</f>
        <v>0</v>
      </c>
      <c r="G11" s="117" t="s">
        <v>243</v>
      </c>
      <c r="H11" s="117" t="s">
        <v>243</v>
      </c>
      <c r="I11" s="117" t="s">
        <v>243</v>
      </c>
      <c r="J11" s="117" t="s">
        <v>243</v>
      </c>
    </row>
    <row r="12" spans="1:12" ht="20.100000000000001" customHeight="1">
      <c r="A12" s="9" t="s">
        <v>162</v>
      </c>
      <c r="B12" s="7">
        <v>2020</v>
      </c>
      <c r="C12" s="117"/>
      <c r="D12" s="117"/>
      <c r="E12" s="117"/>
      <c r="F12" s="122">
        <f t="shared" ref="F12:F17" si="0">SUM(G12:J12)</f>
        <v>0</v>
      </c>
      <c r="G12" s="117"/>
      <c r="H12" s="117"/>
      <c r="I12" s="117"/>
      <c r="J12" s="117"/>
    </row>
    <row r="13" spans="1:12" s="54" customFormat="1" ht="20.100000000000001" customHeight="1">
      <c r="A13" s="53" t="s">
        <v>71</v>
      </c>
      <c r="B13" s="7">
        <v>2030</v>
      </c>
      <c r="C13" s="117" t="s">
        <v>243</v>
      </c>
      <c r="D13" s="117" t="s">
        <v>243</v>
      </c>
      <c r="E13" s="117" t="s">
        <v>243</v>
      </c>
      <c r="F13" s="122">
        <f t="shared" si="0"/>
        <v>0</v>
      </c>
      <c r="G13" s="117" t="s">
        <v>243</v>
      </c>
      <c r="H13" s="117" t="s">
        <v>243</v>
      </c>
      <c r="I13" s="117" t="s">
        <v>243</v>
      </c>
      <c r="J13" s="117" t="s">
        <v>243</v>
      </c>
    </row>
    <row r="14" spans="1:12" ht="20.100000000000001" customHeight="1">
      <c r="A14" s="53" t="s">
        <v>130</v>
      </c>
      <c r="B14" s="7">
        <v>2031</v>
      </c>
      <c r="C14" s="117" t="s">
        <v>243</v>
      </c>
      <c r="D14" s="117" t="s">
        <v>243</v>
      </c>
      <c r="E14" s="117" t="s">
        <v>243</v>
      </c>
      <c r="F14" s="122">
        <f t="shared" si="0"/>
        <v>0</v>
      </c>
      <c r="G14" s="117" t="s">
        <v>243</v>
      </c>
      <c r="H14" s="117" t="s">
        <v>243</v>
      </c>
      <c r="I14" s="117" t="s">
        <v>243</v>
      </c>
      <c r="J14" s="117" t="s">
        <v>243</v>
      </c>
    </row>
    <row r="15" spans="1:12" ht="20.100000000000001" customHeight="1">
      <c r="A15" s="53" t="s">
        <v>30</v>
      </c>
      <c r="B15" s="7">
        <v>2040</v>
      </c>
      <c r="C15" s="117" t="s">
        <v>243</v>
      </c>
      <c r="D15" s="117" t="s">
        <v>243</v>
      </c>
      <c r="E15" s="117" t="s">
        <v>243</v>
      </c>
      <c r="F15" s="122">
        <f t="shared" si="0"/>
        <v>0</v>
      </c>
      <c r="G15" s="117" t="s">
        <v>243</v>
      </c>
      <c r="H15" s="117" t="s">
        <v>243</v>
      </c>
      <c r="I15" s="117" t="s">
        <v>243</v>
      </c>
      <c r="J15" s="117" t="s">
        <v>243</v>
      </c>
    </row>
    <row r="16" spans="1:12" ht="20.100000000000001" customHeight="1">
      <c r="A16" s="53" t="s">
        <v>116</v>
      </c>
      <c r="B16" s="7">
        <v>2050</v>
      </c>
      <c r="C16" s="117" t="s">
        <v>243</v>
      </c>
      <c r="D16" s="117" t="s">
        <v>243</v>
      </c>
      <c r="E16" s="117" t="s">
        <v>243</v>
      </c>
      <c r="F16" s="122">
        <f t="shared" si="0"/>
        <v>0</v>
      </c>
      <c r="G16" s="117" t="s">
        <v>243</v>
      </c>
      <c r="H16" s="117" t="s">
        <v>243</v>
      </c>
      <c r="I16" s="117" t="s">
        <v>243</v>
      </c>
      <c r="J16" s="117" t="s">
        <v>243</v>
      </c>
    </row>
    <row r="17" spans="1:13" ht="20.100000000000001" customHeight="1">
      <c r="A17" s="53" t="s">
        <v>117</v>
      </c>
      <c r="B17" s="7">
        <v>2060</v>
      </c>
      <c r="C17" s="117" t="s">
        <v>243</v>
      </c>
      <c r="D17" s="117" t="s">
        <v>243</v>
      </c>
      <c r="E17" s="117" t="s">
        <v>243</v>
      </c>
      <c r="F17" s="122">
        <f t="shared" si="0"/>
        <v>0</v>
      </c>
      <c r="G17" s="117" t="s">
        <v>243</v>
      </c>
      <c r="H17" s="117" t="s">
        <v>243</v>
      </c>
      <c r="I17" s="117" t="s">
        <v>243</v>
      </c>
      <c r="J17" s="117" t="s">
        <v>243</v>
      </c>
    </row>
    <row r="18" spans="1:13" ht="42.75" customHeight="1">
      <c r="A18" s="53" t="s">
        <v>61</v>
      </c>
      <c r="B18" s="7">
        <v>2070</v>
      </c>
      <c r="C18" s="152">
        <v>-2504</v>
      </c>
      <c r="D18" s="152">
        <v>-2503</v>
      </c>
      <c r="E18" s="152">
        <v>-2503</v>
      </c>
      <c r="F18" s="152">
        <v>-2501</v>
      </c>
      <c r="G18" s="152">
        <v>-2501</v>
      </c>
      <c r="H18" s="152">
        <v>-2500</v>
      </c>
      <c r="I18" s="152">
        <v>-2499</v>
      </c>
      <c r="J18" s="152">
        <v>-2499</v>
      </c>
    </row>
    <row r="19" spans="1:13" ht="20.100000000000001" customHeight="1">
      <c r="A19" s="292" t="s">
        <v>344</v>
      </c>
      <c r="B19" s="292"/>
      <c r="C19" s="292"/>
      <c r="D19" s="292"/>
      <c r="E19" s="292"/>
      <c r="F19" s="292"/>
      <c r="G19" s="292"/>
      <c r="H19" s="292"/>
      <c r="I19" s="292"/>
      <c r="J19" s="292"/>
    </row>
    <row r="20" spans="1:13" ht="37.5">
      <c r="A20" s="67" t="s">
        <v>338</v>
      </c>
      <c r="B20" s="145">
        <v>2110</v>
      </c>
      <c r="C20" s="151">
        <f>SUM(C21:C29)</f>
        <v>2325.7999999999997</v>
      </c>
      <c r="D20" s="151">
        <f t="shared" ref="D20:I20" si="1">SUM(D21:D29)</f>
        <v>3142.8999999999996</v>
      </c>
      <c r="E20" s="151">
        <f t="shared" si="1"/>
        <v>3142.8999999999996</v>
      </c>
      <c r="F20" s="151">
        <f t="shared" si="1"/>
        <v>3709.2</v>
      </c>
      <c r="G20" s="151">
        <f t="shared" si="1"/>
        <v>948</v>
      </c>
      <c r="H20" s="151">
        <f t="shared" si="1"/>
        <v>926.1</v>
      </c>
      <c r="I20" s="151">
        <f t="shared" si="1"/>
        <v>926.1</v>
      </c>
      <c r="J20" s="151">
        <f t="shared" ref="J20" si="2">SUM(J21:J29)</f>
        <v>911</v>
      </c>
      <c r="L20" s="211"/>
    </row>
    <row r="21" spans="1:13">
      <c r="A21" s="9" t="s">
        <v>296</v>
      </c>
      <c r="B21" s="7">
        <v>2111</v>
      </c>
      <c r="C21" s="117">
        <v>0</v>
      </c>
      <c r="D21" s="184">
        <v>0</v>
      </c>
      <c r="E21" s="117">
        <v>0</v>
      </c>
      <c r="F21" s="122">
        <v>0</v>
      </c>
      <c r="G21" s="117">
        <v>0</v>
      </c>
      <c r="H21" s="117">
        <v>0</v>
      </c>
      <c r="I21" s="117">
        <v>0</v>
      </c>
      <c r="J21" s="117">
        <v>0</v>
      </c>
      <c r="L21" s="211"/>
      <c r="M21" s="207"/>
    </row>
    <row r="22" spans="1:13" ht="37.5">
      <c r="A22" s="9" t="s">
        <v>359</v>
      </c>
      <c r="B22" s="7">
        <v>2112</v>
      </c>
      <c r="C22" s="117">
        <v>2158</v>
      </c>
      <c r="D22" s="184">
        <v>2870</v>
      </c>
      <c r="E22" s="117">
        <v>2870</v>
      </c>
      <c r="F22" s="122">
        <v>3387</v>
      </c>
      <c r="G22" s="117">
        <v>867</v>
      </c>
      <c r="H22" s="117">
        <v>845</v>
      </c>
      <c r="I22" s="117">
        <v>845</v>
      </c>
      <c r="J22" s="117">
        <v>830</v>
      </c>
      <c r="L22" s="211"/>
      <c r="M22" s="207"/>
    </row>
    <row r="23" spans="1:13" s="54" customFormat="1" ht="37.5">
      <c r="A23" s="53" t="s">
        <v>360</v>
      </c>
      <c r="B23" s="59">
        <v>2113</v>
      </c>
      <c r="C23" s="117"/>
      <c r="D23" s="117"/>
      <c r="E23" s="117"/>
      <c r="F23" s="122">
        <f t="shared" ref="F23:F34" si="3">D23*1.1798</f>
        <v>0</v>
      </c>
      <c r="G23" s="117"/>
      <c r="H23" s="117"/>
      <c r="I23" s="117"/>
      <c r="J23" s="117"/>
      <c r="L23" s="212"/>
    </row>
    <row r="24" spans="1:13">
      <c r="A24" s="53" t="s">
        <v>91</v>
      </c>
      <c r="B24" s="59">
        <v>2114</v>
      </c>
      <c r="C24" s="117"/>
      <c r="D24" s="117"/>
      <c r="E24" s="117"/>
      <c r="F24" s="122">
        <f t="shared" si="3"/>
        <v>0</v>
      </c>
      <c r="G24" s="117"/>
      <c r="H24" s="117"/>
      <c r="I24" s="117"/>
      <c r="J24" s="117"/>
    </row>
    <row r="25" spans="1:13" ht="37.5">
      <c r="A25" s="53" t="s">
        <v>342</v>
      </c>
      <c r="B25" s="59">
        <v>2115</v>
      </c>
      <c r="C25" s="160">
        <v>0.1</v>
      </c>
      <c r="D25" s="160">
        <v>0.2</v>
      </c>
      <c r="E25" s="160">
        <v>0.2</v>
      </c>
      <c r="F25" s="240">
        <v>0.2</v>
      </c>
      <c r="G25" s="160">
        <v>0</v>
      </c>
      <c r="H25" s="160">
        <v>0.1</v>
      </c>
      <c r="I25" s="160">
        <v>0.1</v>
      </c>
      <c r="J25" s="160">
        <v>0</v>
      </c>
    </row>
    <row r="26" spans="1:13">
      <c r="A26" s="53" t="s">
        <v>109</v>
      </c>
      <c r="B26" s="59">
        <v>2116</v>
      </c>
      <c r="C26" s="117"/>
      <c r="D26" s="117"/>
      <c r="E26" s="117"/>
      <c r="F26" s="122">
        <f t="shared" si="3"/>
        <v>0</v>
      </c>
      <c r="G26" s="117"/>
      <c r="H26" s="117"/>
      <c r="I26" s="117"/>
      <c r="J26" s="117"/>
    </row>
    <row r="27" spans="1:13">
      <c r="A27" s="53" t="s">
        <v>361</v>
      </c>
      <c r="B27" s="59">
        <v>2117</v>
      </c>
      <c r="C27" s="117">
        <v>0</v>
      </c>
      <c r="D27" s="184">
        <v>0</v>
      </c>
      <c r="E27" s="117">
        <v>0</v>
      </c>
      <c r="F27" s="122">
        <v>0</v>
      </c>
      <c r="G27" s="117">
        <v>0</v>
      </c>
      <c r="H27" s="117"/>
      <c r="I27" s="117"/>
      <c r="J27" s="117">
        <v>0</v>
      </c>
    </row>
    <row r="28" spans="1:13">
      <c r="A28" s="53" t="s">
        <v>90</v>
      </c>
      <c r="B28" s="59">
        <v>2118</v>
      </c>
      <c r="C28" s="117"/>
      <c r="D28" s="117"/>
      <c r="E28" s="117"/>
      <c r="F28" s="122">
        <f t="shared" si="3"/>
        <v>0</v>
      </c>
      <c r="G28" s="117"/>
      <c r="H28" s="117"/>
      <c r="I28" s="117"/>
      <c r="J28" s="117"/>
    </row>
    <row r="29" spans="1:13" s="56" customFormat="1">
      <c r="A29" s="53" t="s">
        <v>459</v>
      </c>
      <c r="B29" s="59">
        <v>2119</v>
      </c>
      <c r="C29" s="146">
        <v>167.7</v>
      </c>
      <c r="D29" s="146">
        <v>272.7</v>
      </c>
      <c r="E29" s="146">
        <v>272.7</v>
      </c>
      <c r="F29" s="122">
        <v>322</v>
      </c>
      <c r="G29" s="146">
        <v>81</v>
      </c>
      <c r="H29" s="146">
        <v>81</v>
      </c>
      <c r="I29" s="146">
        <v>81</v>
      </c>
      <c r="J29" s="146">
        <v>81</v>
      </c>
      <c r="K29" s="52"/>
    </row>
    <row r="30" spans="1:13" s="56" customFormat="1" ht="37.5">
      <c r="A30" s="67" t="s">
        <v>345</v>
      </c>
      <c r="B30" s="137">
        <v>2120</v>
      </c>
      <c r="C30" s="151">
        <f>SUM(C31:C34)</f>
        <v>2005.2</v>
      </c>
      <c r="D30" s="151">
        <f t="shared" ref="D30:J30" si="4">SUM(D31:D34)</f>
        <v>2668</v>
      </c>
      <c r="E30" s="151">
        <f t="shared" si="4"/>
        <v>2667.7</v>
      </c>
      <c r="F30" s="151">
        <f t="shared" si="4"/>
        <v>3864</v>
      </c>
      <c r="G30" s="151">
        <f t="shared" si="4"/>
        <v>966</v>
      </c>
      <c r="H30" s="151">
        <f t="shared" si="4"/>
        <v>966</v>
      </c>
      <c r="I30" s="151">
        <f t="shared" si="4"/>
        <v>966</v>
      </c>
      <c r="J30" s="151">
        <f t="shared" si="4"/>
        <v>966</v>
      </c>
      <c r="K30" s="52"/>
    </row>
    <row r="31" spans="1:13" s="56" customFormat="1">
      <c r="A31" s="53" t="s">
        <v>90</v>
      </c>
      <c r="B31" s="59">
        <v>2121</v>
      </c>
      <c r="C31" s="117">
        <v>2005.2</v>
      </c>
      <c r="D31" s="184">
        <v>2668</v>
      </c>
      <c r="E31" s="117">
        <v>2667.7</v>
      </c>
      <c r="F31" s="122">
        <v>3864</v>
      </c>
      <c r="G31" s="184">
        <v>966</v>
      </c>
      <c r="H31" s="184">
        <v>966</v>
      </c>
      <c r="I31" s="184">
        <v>966</v>
      </c>
      <c r="J31" s="184">
        <v>966</v>
      </c>
      <c r="K31" s="52"/>
      <c r="L31" s="190"/>
    </row>
    <row r="32" spans="1:13" s="56" customFormat="1">
      <c r="A32" s="53" t="s">
        <v>350</v>
      </c>
      <c r="B32" s="59">
        <v>2122</v>
      </c>
      <c r="C32" s="117"/>
      <c r="D32" s="117"/>
      <c r="E32" s="117"/>
      <c r="F32" s="122">
        <f t="shared" si="3"/>
        <v>0</v>
      </c>
      <c r="G32" s="117"/>
      <c r="H32" s="117"/>
      <c r="I32" s="117"/>
      <c r="J32" s="117"/>
      <c r="K32" s="52"/>
    </row>
    <row r="33" spans="1:13" s="56" customFormat="1">
      <c r="A33" s="53" t="s">
        <v>403</v>
      </c>
      <c r="B33" s="59">
        <v>2123</v>
      </c>
      <c r="C33" s="117"/>
      <c r="D33" s="117"/>
      <c r="E33" s="117"/>
      <c r="F33" s="122">
        <f t="shared" si="3"/>
        <v>0</v>
      </c>
      <c r="G33" s="117"/>
      <c r="H33" s="117"/>
      <c r="I33" s="117"/>
      <c r="J33" s="117"/>
      <c r="K33" s="52"/>
    </row>
    <row r="34" spans="1:13" s="56" customFormat="1">
      <c r="A34" s="53" t="s">
        <v>460</v>
      </c>
      <c r="B34" s="59">
        <v>2124</v>
      </c>
      <c r="C34" s="117"/>
      <c r="D34" s="117"/>
      <c r="E34" s="117"/>
      <c r="F34" s="122">
        <f t="shared" si="3"/>
        <v>0</v>
      </c>
      <c r="G34" s="117"/>
      <c r="H34" s="117"/>
      <c r="I34" s="117"/>
      <c r="J34" s="117"/>
      <c r="K34" s="52"/>
    </row>
    <row r="35" spans="1:13" s="56" customFormat="1" ht="37.5">
      <c r="A35" s="67" t="s">
        <v>341</v>
      </c>
      <c r="B35" s="137">
        <v>2130</v>
      </c>
      <c r="C35" s="151">
        <f>SUM(C36:C39)</f>
        <v>2397</v>
      </c>
      <c r="D35" s="151">
        <f t="shared" ref="D35:J35" si="5">SUM(D36:D39)</f>
        <v>3730</v>
      </c>
      <c r="E35" s="151">
        <f t="shared" si="5"/>
        <v>3730</v>
      </c>
      <c r="F35" s="151">
        <f t="shared" si="5"/>
        <v>5523</v>
      </c>
      <c r="G35" s="151">
        <f t="shared" si="5"/>
        <v>1381</v>
      </c>
      <c r="H35" s="151">
        <f t="shared" si="5"/>
        <v>1381</v>
      </c>
      <c r="I35" s="151">
        <f t="shared" si="5"/>
        <v>1381</v>
      </c>
      <c r="J35" s="151">
        <f t="shared" si="5"/>
        <v>1381</v>
      </c>
      <c r="K35" s="52"/>
      <c r="L35" s="213"/>
    </row>
    <row r="36" spans="1:13" ht="57" customHeight="1">
      <c r="A36" s="53" t="s">
        <v>362</v>
      </c>
      <c r="B36" s="59">
        <v>2131</v>
      </c>
      <c r="C36" s="117"/>
      <c r="D36" s="117"/>
      <c r="E36" s="117"/>
      <c r="F36" s="122"/>
      <c r="G36" s="117"/>
      <c r="H36" s="117"/>
      <c r="I36" s="117"/>
      <c r="J36" s="117"/>
    </row>
    <row r="37" spans="1:13" ht="20.100000000000001" customHeight="1">
      <c r="A37" s="53" t="s">
        <v>346</v>
      </c>
      <c r="B37" s="59">
        <v>2132</v>
      </c>
      <c r="C37" s="117"/>
      <c r="D37" s="117"/>
      <c r="E37" s="117"/>
      <c r="F37" s="122"/>
      <c r="G37" s="117"/>
      <c r="H37" s="117"/>
      <c r="I37" s="117"/>
      <c r="J37" s="117"/>
    </row>
    <row r="38" spans="1:13" ht="20.100000000000001" customHeight="1">
      <c r="A38" s="53" t="s">
        <v>347</v>
      </c>
      <c r="B38" s="59">
        <v>2133</v>
      </c>
      <c r="C38" s="117">
        <v>2397</v>
      </c>
      <c r="D38" s="117">
        <v>3261</v>
      </c>
      <c r="E38" s="117">
        <v>3261</v>
      </c>
      <c r="F38" s="122">
        <v>4723</v>
      </c>
      <c r="G38" s="189">
        <v>1181</v>
      </c>
      <c r="H38" s="189">
        <v>1181</v>
      </c>
      <c r="I38" s="189">
        <v>1181</v>
      </c>
      <c r="J38" s="189">
        <v>1181</v>
      </c>
      <c r="L38" s="210"/>
      <c r="M38" s="209"/>
    </row>
    <row r="39" spans="1:13" ht="20.100000000000001" customHeight="1">
      <c r="A39" s="53" t="s">
        <v>461</v>
      </c>
      <c r="B39" s="59">
        <v>2134</v>
      </c>
      <c r="C39" s="117"/>
      <c r="D39" s="117">
        <v>469</v>
      </c>
      <c r="E39" s="117">
        <v>469</v>
      </c>
      <c r="F39" s="122">
        <v>800</v>
      </c>
      <c r="G39" s="117">
        <v>200</v>
      </c>
      <c r="H39" s="117">
        <v>200</v>
      </c>
      <c r="I39" s="117">
        <v>200</v>
      </c>
      <c r="J39" s="160">
        <v>200</v>
      </c>
    </row>
    <row r="40" spans="1:13" s="54" customFormat="1">
      <c r="A40" s="67" t="s">
        <v>348</v>
      </c>
      <c r="B40" s="137">
        <v>2140</v>
      </c>
      <c r="C40" s="151"/>
      <c r="D40" s="151"/>
      <c r="E40" s="151"/>
      <c r="F40" s="155"/>
      <c r="G40" s="151"/>
      <c r="H40" s="151"/>
      <c r="I40" s="151"/>
      <c r="J40" s="151"/>
    </row>
    <row r="41" spans="1:13" ht="42.75" customHeight="1">
      <c r="A41" s="53" t="s">
        <v>287</v>
      </c>
      <c r="B41" s="59">
        <v>2141</v>
      </c>
      <c r="C41" s="117"/>
      <c r="D41" s="117"/>
      <c r="E41" s="117"/>
      <c r="F41" s="122"/>
      <c r="G41" s="117"/>
      <c r="H41" s="117"/>
      <c r="I41" s="117"/>
      <c r="J41" s="117"/>
    </row>
    <row r="42" spans="1:13" ht="20.100000000000001" customHeight="1">
      <c r="A42" s="53" t="s">
        <v>349</v>
      </c>
      <c r="B42" s="59">
        <v>2142</v>
      </c>
      <c r="C42" s="117"/>
      <c r="D42" s="117"/>
      <c r="E42" s="117"/>
      <c r="F42" s="122"/>
      <c r="G42" s="117"/>
      <c r="H42" s="117"/>
      <c r="I42" s="117"/>
      <c r="J42" s="117"/>
    </row>
    <row r="43" spans="1:13" s="54" customFormat="1" ht="27.75" customHeight="1">
      <c r="A43" s="67" t="s">
        <v>340</v>
      </c>
      <c r="B43" s="137">
        <v>2200</v>
      </c>
      <c r="C43" s="151">
        <f>C35+C30+C20</f>
        <v>6728</v>
      </c>
      <c r="D43" s="151">
        <f t="shared" ref="D43:J43" si="6">D35+D30+D20</f>
        <v>9540.9</v>
      </c>
      <c r="E43" s="151">
        <f t="shared" si="6"/>
        <v>9540.5999999999985</v>
      </c>
      <c r="F43" s="151">
        <f t="shared" si="6"/>
        <v>13096.2</v>
      </c>
      <c r="G43" s="151">
        <f t="shared" si="6"/>
        <v>3295</v>
      </c>
      <c r="H43" s="151">
        <f t="shared" si="6"/>
        <v>3273.1</v>
      </c>
      <c r="I43" s="151">
        <f t="shared" si="6"/>
        <v>3273.1</v>
      </c>
      <c r="J43" s="151">
        <f t="shared" si="6"/>
        <v>3258</v>
      </c>
      <c r="K43" s="52"/>
    </row>
    <row r="44" spans="1:13" s="54" customFormat="1" ht="20.100000000000001" customHeight="1">
      <c r="A44" s="79"/>
      <c r="B44" s="55"/>
      <c r="C44" s="77"/>
      <c r="D44" s="78"/>
      <c r="E44" s="78"/>
      <c r="F44" s="77"/>
      <c r="G44" s="78"/>
      <c r="H44" s="78"/>
      <c r="I44" s="78"/>
      <c r="J44" s="78"/>
    </row>
    <row r="45" spans="1:13" s="54" customFormat="1" ht="20.100000000000001" customHeight="1">
      <c r="A45" s="66" t="s">
        <v>398</v>
      </c>
      <c r="B45" s="1"/>
      <c r="C45" s="254" t="s">
        <v>110</v>
      </c>
      <c r="D45" s="255"/>
      <c r="E45" s="255"/>
      <c r="F45" s="255"/>
      <c r="G45" s="15"/>
      <c r="H45" s="256" t="s">
        <v>467</v>
      </c>
      <c r="I45" s="257"/>
      <c r="J45" s="257"/>
    </row>
    <row r="46" spans="1:13" s="54" customFormat="1" ht="20.100000000000001" customHeight="1">
      <c r="A46" s="28" t="s">
        <v>84</v>
      </c>
      <c r="B46" s="3"/>
      <c r="C46" s="252" t="s">
        <v>85</v>
      </c>
      <c r="D46" s="252"/>
      <c r="E46" s="252"/>
      <c r="F46" s="252"/>
      <c r="G46" s="30"/>
      <c r="H46" s="253" t="s">
        <v>106</v>
      </c>
      <c r="I46" s="253"/>
      <c r="J46" s="253"/>
    </row>
    <row r="47" spans="1:13" s="55" customFormat="1">
      <c r="K47" s="52"/>
      <c r="L47" s="52"/>
    </row>
    <row r="48" spans="1:13" s="55" customFormat="1">
      <c r="K48" s="52"/>
      <c r="L48" s="52"/>
    </row>
    <row r="49" spans="1:12" s="55" customFormat="1">
      <c r="A49" s="69"/>
      <c r="F49" s="52"/>
      <c r="G49" s="52"/>
      <c r="H49" s="52"/>
      <c r="I49" s="52"/>
      <c r="J49" s="52"/>
      <c r="K49" s="52"/>
      <c r="L49" s="52"/>
    </row>
    <row r="50" spans="1:12" s="55" customFormat="1">
      <c r="A50" s="69"/>
      <c r="F50" s="52"/>
      <c r="G50" s="52"/>
      <c r="H50" s="52"/>
      <c r="I50" s="52"/>
      <c r="J50" s="52"/>
      <c r="K50" s="52"/>
      <c r="L50" s="52"/>
    </row>
    <row r="51" spans="1:12" s="55" customFormat="1">
      <c r="A51" s="69"/>
      <c r="F51" s="52"/>
      <c r="G51" s="52"/>
      <c r="H51" s="52"/>
      <c r="I51" s="52"/>
      <c r="J51" s="52"/>
      <c r="K51" s="52"/>
      <c r="L51" s="52"/>
    </row>
    <row r="52" spans="1:12" s="55" customFormat="1">
      <c r="A52" s="69"/>
      <c r="F52" s="52"/>
      <c r="G52" s="52"/>
      <c r="H52" s="52"/>
      <c r="I52" s="52"/>
      <c r="J52" s="52"/>
      <c r="K52" s="52"/>
      <c r="L52" s="52"/>
    </row>
    <row r="53" spans="1:12" s="55" customFormat="1">
      <c r="A53" s="69"/>
      <c r="F53" s="52"/>
      <c r="G53" s="52"/>
      <c r="H53" s="52"/>
      <c r="I53" s="52"/>
      <c r="J53" s="52"/>
      <c r="K53" s="52"/>
      <c r="L53" s="52"/>
    </row>
    <row r="54" spans="1:12" s="55" customFormat="1">
      <c r="A54" s="69"/>
      <c r="F54" s="52"/>
      <c r="G54" s="52"/>
      <c r="H54" s="52"/>
      <c r="I54" s="52"/>
      <c r="J54" s="52"/>
      <c r="K54" s="52"/>
      <c r="L54" s="52"/>
    </row>
    <row r="55" spans="1:12" s="55" customFormat="1">
      <c r="A55" s="69"/>
      <c r="F55" s="52"/>
      <c r="G55" s="52"/>
      <c r="H55" s="52"/>
      <c r="I55" s="52"/>
      <c r="J55" s="52"/>
      <c r="K55" s="52"/>
      <c r="L55" s="52"/>
    </row>
    <row r="56" spans="1:12" s="55" customFormat="1">
      <c r="A56" s="69"/>
      <c r="F56" s="52"/>
      <c r="G56" s="52"/>
      <c r="H56" s="52"/>
      <c r="I56" s="52"/>
      <c r="J56" s="52"/>
      <c r="K56" s="52"/>
      <c r="L56" s="52"/>
    </row>
    <row r="57" spans="1:12" s="55" customFormat="1">
      <c r="A57" s="69"/>
      <c r="F57" s="52"/>
      <c r="G57" s="52"/>
      <c r="H57" s="52"/>
      <c r="I57" s="52"/>
      <c r="J57" s="52"/>
      <c r="K57" s="52"/>
      <c r="L57" s="52"/>
    </row>
    <row r="58" spans="1:12" s="55" customFormat="1">
      <c r="A58" s="69"/>
      <c r="F58" s="52"/>
      <c r="G58" s="52"/>
      <c r="H58" s="52"/>
      <c r="I58" s="52"/>
      <c r="J58" s="52"/>
      <c r="K58" s="52"/>
      <c r="L58" s="52"/>
    </row>
    <row r="59" spans="1:12" s="55" customFormat="1" ht="23.25">
      <c r="A59" s="196"/>
      <c r="B59"/>
      <c r="C59"/>
      <c r="F59" s="52"/>
      <c r="G59" s="52"/>
      <c r="H59" s="52"/>
      <c r="I59" s="52"/>
      <c r="J59" s="52"/>
      <c r="K59" s="52"/>
      <c r="L59" s="52"/>
    </row>
    <row r="60" spans="1:12" s="55" customFormat="1">
      <c r="A60" s="197"/>
      <c r="B60"/>
      <c r="C60"/>
      <c r="F60" s="52"/>
      <c r="G60" s="52"/>
      <c r="H60" s="52"/>
      <c r="I60" s="52"/>
      <c r="J60" s="52"/>
      <c r="K60" s="52"/>
      <c r="L60" s="52"/>
    </row>
    <row r="61" spans="1:12" s="55" customFormat="1">
      <c r="A61" s="197"/>
      <c r="B61"/>
      <c r="C61"/>
      <c r="F61" s="52"/>
      <c r="G61" s="52"/>
      <c r="H61" s="52"/>
      <c r="I61" s="52"/>
      <c r="J61" s="52"/>
      <c r="K61" s="52"/>
      <c r="L61" s="52"/>
    </row>
    <row r="62" spans="1:12" s="55" customFormat="1">
      <c r="A62" s="197"/>
      <c r="B62"/>
      <c r="C62"/>
      <c r="F62" s="52"/>
      <c r="G62" s="52"/>
      <c r="H62" s="52"/>
      <c r="I62" s="52"/>
      <c r="J62" s="52"/>
      <c r="K62" s="52"/>
      <c r="L62" s="52"/>
    </row>
    <row r="63" spans="1:12" s="55" customFormat="1">
      <c r="A63" s="197"/>
      <c r="B63"/>
      <c r="C63"/>
      <c r="F63" s="52"/>
      <c r="G63" s="52"/>
      <c r="H63" s="52"/>
      <c r="I63" s="52"/>
      <c r="J63" s="52"/>
      <c r="K63" s="52"/>
      <c r="L63" s="52"/>
    </row>
    <row r="64" spans="1:12" s="55" customFormat="1">
      <c r="A64" s="197"/>
      <c r="B64"/>
      <c r="C64"/>
      <c r="F64" s="52"/>
      <c r="G64" s="52"/>
      <c r="H64" s="52"/>
      <c r="I64" s="52"/>
      <c r="J64" s="52"/>
      <c r="K64" s="52"/>
      <c r="L64" s="52"/>
    </row>
    <row r="65" spans="1:12" s="55" customFormat="1">
      <c r="A65" s="197"/>
      <c r="B65"/>
      <c r="C65"/>
      <c r="F65" s="52"/>
      <c r="G65" s="52"/>
      <c r="H65" s="52"/>
      <c r="I65" s="52"/>
      <c r="J65" s="52"/>
      <c r="K65" s="52"/>
      <c r="L65" s="52"/>
    </row>
    <row r="66" spans="1:12" s="55" customFormat="1">
      <c r="A66" s="197"/>
      <c r="B66"/>
      <c r="C66"/>
      <c r="F66" s="52"/>
      <c r="G66" s="52"/>
      <c r="H66" s="52"/>
      <c r="I66" s="52"/>
      <c r="J66" s="52"/>
      <c r="K66" s="52"/>
      <c r="L66" s="52"/>
    </row>
    <row r="67" spans="1:12" s="55" customFormat="1">
      <c r="A67" s="197"/>
      <c r="B67"/>
      <c r="C67"/>
      <c r="F67" s="52"/>
      <c r="G67" s="52"/>
      <c r="H67" s="52"/>
      <c r="I67" s="52"/>
      <c r="J67" s="52"/>
      <c r="K67" s="52"/>
      <c r="L67" s="52"/>
    </row>
    <row r="68" spans="1:12" s="55" customFormat="1">
      <c r="A68" s="197"/>
      <c r="B68"/>
      <c r="C68"/>
      <c r="F68" s="52"/>
      <c r="G68" s="52"/>
      <c r="H68" s="52"/>
      <c r="I68" s="52"/>
      <c r="J68" s="52"/>
      <c r="K68" s="52"/>
      <c r="L68" s="52"/>
    </row>
    <row r="69" spans="1:12" s="55" customFormat="1">
      <c r="A69" s="197"/>
      <c r="B69"/>
      <c r="C69"/>
      <c r="F69" s="52"/>
      <c r="G69" s="52"/>
      <c r="H69" s="52"/>
      <c r="I69" s="52"/>
      <c r="J69" s="52"/>
      <c r="K69" s="52"/>
      <c r="L69" s="52"/>
    </row>
    <row r="70" spans="1:12" s="55" customFormat="1">
      <c r="A70" s="197"/>
      <c r="B70"/>
      <c r="C70"/>
      <c r="F70" s="52"/>
      <c r="G70" s="52"/>
      <c r="H70" s="52"/>
      <c r="I70" s="52"/>
      <c r="J70" s="52"/>
      <c r="K70" s="52"/>
      <c r="L70" s="52"/>
    </row>
    <row r="71" spans="1:12" s="55" customFormat="1">
      <c r="A71" s="197"/>
      <c r="B71"/>
      <c r="C71"/>
      <c r="F71" s="52"/>
      <c r="G71" s="52"/>
      <c r="H71" s="52"/>
      <c r="I71" s="52"/>
      <c r="J71" s="52"/>
      <c r="K71" s="52"/>
      <c r="L71" s="52"/>
    </row>
    <row r="72" spans="1:12" s="55" customFormat="1">
      <c r="A72" s="192"/>
      <c r="B72"/>
      <c r="C72"/>
      <c r="F72" s="52"/>
      <c r="G72" s="52"/>
      <c r="H72" s="52"/>
      <c r="I72" s="52"/>
      <c r="J72" s="52"/>
      <c r="K72" s="52"/>
      <c r="L72" s="52"/>
    </row>
    <row r="73" spans="1:12" s="55" customFormat="1">
      <c r="A73" s="192"/>
      <c r="B73"/>
      <c r="C73"/>
      <c r="F73" s="52"/>
      <c r="G73" s="52"/>
      <c r="H73" s="52"/>
      <c r="I73" s="52"/>
      <c r="J73" s="52"/>
      <c r="K73" s="52"/>
      <c r="L73" s="52"/>
    </row>
    <row r="74" spans="1:12" s="55" customFormat="1">
      <c r="A74" s="192"/>
      <c r="B74"/>
      <c r="C74"/>
      <c r="F74" s="52"/>
      <c r="G74" s="52"/>
      <c r="H74" s="52"/>
      <c r="I74" s="52"/>
      <c r="J74" s="52"/>
      <c r="K74" s="52"/>
      <c r="L74" s="52"/>
    </row>
    <row r="75" spans="1:12" s="55" customFormat="1">
      <c r="A75" s="192"/>
      <c r="B75"/>
      <c r="C75"/>
      <c r="F75" s="52"/>
      <c r="G75" s="52"/>
      <c r="H75" s="52"/>
      <c r="I75" s="52"/>
      <c r="J75" s="52"/>
      <c r="K75" s="52"/>
      <c r="L75" s="52"/>
    </row>
    <row r="76" spans="1:12" s="55" customFormat="1">
      <c r="A76" s="192"/>
      <c r="B76"/>
      <c r="C76"/>
      <c r="F76" s="52"/>
      <c r="G76" s="52"/>
      <c r="H76" s="52"/>
      <c r="I76" s="52"/>
      <c r="J76" s="52"/>
      <c r="K76" s="52"/>
      <c r="L76" s="52"/>
    </row>
    <row r="77" spans="1:12" s="55" customFormat="1">
      <c r="A77" s="192"/>
      <c r="B77"/>
      <c r="C77"/>
      <c r="F77" s="52"/>
      <c r="G77" s="52"/>
      <c r="H77" s="52"/>
      <c r="I77" s="52"/>
      <c r="J77" s="52"/>
      <c r="K77" s="52"/>
      <c r="L77" s="52"/>
    </row>
    <row r="78" spans="1:12" s="55" customFormat="1">
      <c r="A78" s="192"/>
      <c r="B78"/>
      <c r="C78"/>
      <c r="F78" s="52"/>
      <c r="G78" s="52"/>
      <c r="H78" s="52"/>
      <c r="I78" s="52"/>
      <c r="J78" s="52"/>
      <c r="K78" s="52"/>
      <c r="L78" s="52"/>
    </row>
    <row r="79" spans="1:12" s="55" customFormat="1">
      <c r="A79" s="192"/>
      <c r="B79"/>
      <c r="C79"/>
      <c r="F79" s="52"/>
      <c r="G79" s="52"/>
      <c r="H79" s="52"/>
      <c r="I79" s="52"/>
      <c r="J79" s="52"/>
      <c r="K79" s="52"/>
      <c r="L79" s="52"/>
    </row>
    <row r="80" spans="1:12" s="55" customFormat="1">
      <c r="A80" s="192"/>
      <c r="B80"/>
      <c r="C80"/>
      <c r="F80" s="52"/>
      <c r="G80" s="52"/>
      <c r="H80" s="52"/>
      <c r="I80" s="52"/>
      <c r="J80" s="52"/>
      <c r="K80" s="52"/>
      <c r="L80" s="52"/>
    </row>
    <row r="81" spans="1:12" s="55" customFormat="1">
      <c r="A81" s="197"/>
      <c r="B81"/>
      <c r="C81"/>
      <c r="F81" s="52"/>
      <c r="G81" s="52"/>
      <c r="H81" s="52"/>
      <c r="I81" s="52"/>
      <c r="J81" s="52"/>
      <c r="K81" s="52"/>
      <c r="L81" s="52"/>
    </row>
    <row r="82" spans="1:12" s="55" customFormat="1">
      <c r="A82" s="197"/>
      <c r="B82"/>
      <c r="C82"/>
      <c r="F82" s="52"/>
      <c r="G82" s="52"/>
      <c r="H82" s="52"/>
      <c r="I82" s="52"/>
      <c r="J82" s="52"/>
      <c r="K82" s="52"/>
      <c r="L82" s="52"/>
    </row>
    <row r="83" spans="1:12" s="55" customFormat="1">
      <c r="A83" s="197"/>
      <c r="B83"/>
      <c r="C83"/>
      <c r="F83" s="52"/>
      <c r="G83" s="52"/>
      <c r="H83" s="52"/>
      <c r="I83" s="52"/>
      <c r="J83" s="52"/>
      <c r="K83" s="52"/>
      <c r="L83" s="52"/>
    </row>
    <row r="84" spans="1:12" s="55" customFormat="1">
      <c r="A84" s="197"/>
      <c r="B84"/>
      <c r="C84"/>
      <c r="F84" s="52"/>
      <c r="G84" s="52"/>
      <c r="H84" s="52"/>
      <c r="I84" s="52"/>
      <c r="J84" s="52"/>
      <c r="K84" s="52"/>
      <c r="L84" s="52"/>
    </row>
    <row r="85" spans="1:12" s="55" customFormat="1">
      <c r="A85" s="197"/>
      <c r="B85"/>
      <c r="C85"/>
      <c r="F85" s="52"/>
      <c r="G85" s="52"/>
      <c r="H85" s="52"/>
      <c r="I85" s="52"/>
      <c r="J85" s="52"/>
      <c r="K85" s="52"/>
      <c r="L85" s="52"/>
    </row>
    <row r="86" spans="1:12" s="55" customFormat="1">
      <c r="A86" s="197"/>
      <c r="B86"/>
      <c r="C86"/>
      <c r="F86" s="52"/>
      <c r="G86" s="52"/>
      <c r="H86" s="52"/>
      <c r="I86" s="52"/>
      <c r="J86" s="52"/>
      <c r="K86" s="52"/>
      <c r="L86" s="52"/>
    </row>
    <row r="87" spans="1:12" s="55" customFormat="1">
      <c r="A87" s="197"/>
      <c r="B87"/>
      <c r="C87"/>
      <c r="F87" s="52"/>
      <c r="G87" s="52"/>
      <c r="H87" s="52"/>
      <c r="I87" s="52"/>
      <c r="J87" s="52"/>
      <c r="K87" s="52"/>
      <c r="L87" s="52"/>
    </row>
    <row r="88" spans="1:12" s="55" customFormat="1">
      <c r="A88" s="197"/>
      <c r="B88"/>
      <c r="C88"/>
      <c r="F88" s="52"/>
      <c r="G88" s="52"/>
      <c r="H88" s="52"/>
      <c r="I88" s="52"/>
      <c r="J88" s="52"/>
      <c r="K88" s="52"/>
      <c r="L88" s="52"/>
    </row>
    <row r="89" spans="1:12" s="55" customFormat="1">
      <c r="A89" s="197"/>
      <c r="B89"/>
      <c r="C89"/>
      <c r="F89" s="52"/>
      <c r="G89" s="52"/>
      <c r="H89" s="52"/>
      <c r="I89" s="52"/>
      <c r="J89" s="52"/>
      <c r="K89" s="52"/>
      <c r="L89" s="52"/>
    </row>
    <row r="90" spans="1:12" s="55" customFormat="1">
      <c r="A90" s="197"/>
      <c r="B90"/>
      <c r="C90"/>
      <c r="F90" s="52"/>
      <c r="G90" s="52"/>
      <c r="H90" s="52"/>
      <c r="I90" s="52"/>
      <c r="J90" s="52"/>
      <c r="K90" s="52"/>
      <c r="L90" s="52"/>
    </row>
    <row r="91" spans="1:12" s="55" customFormat="1">
      <c r="A91" s="197"/>
      <c r="B91"/>
      <c r="C91"/>
      <c r="F91" s="52"/>
      <c r="G91" s="52"/>
      <c r="H91" s="52"/>
      <c r="I91" s="52"/>
      <c r="J91" s="52"/>
      <c r="K91" s="52"/>
      <c r="L91" s="52"/>
    </row>
    <row r="92" spans="1:12" s="55" customFormat="1">
      <c r="A92" s="197"/>
      <c r="B92"/>
      <c r="C92"/>
      <c r="F92" s="52"/>
      <c r="G92" s="52"/>
      <c r="H92" s="52"/>
      <c r="I92" s="52"/>
      <c r="J92" s="52"/>
      <c r="K92" s="52"/>
      <c r="L92" s="52"/>
    </row>
    <row r="93" spans="1:12" s="55" customFormat="1">
      <c r="A93" s="197"/>
      <c r="B93"/>
      <c r="C93"/>
      <c r="F93" s="52"/>
      <c r="G93" s="52"/>
      <c r="H93" s="52"/>
      <c r="I93" s="52"/>
      <c r="J93" s="52"/>
      <c r="K93" s="52"/>
      <c r="L93" s="52"/>
    </row>
    <row r="94" spans="1:12" s="55" customFormat="1">
      <c r="A94" s="197"/>
      <c r="B94"/>
      <c r="C94"/>
      <c r="F94" s="52"/>
      <c r="G94" s="52"/>
      <c r="H94" s="52"/>
      <c r="I94" s="52"/>
      <c r="J94" s="52"/>
      <c r="K94" s="52"/>
      <c r="L94" s="52"/>
    </row>
    <row r="95" spans="1:12" s="55" customFormat="1">
      <c r="A95" s="197"/>
      <c r="B95"/>
      <c r="C95"/>
      <c r="F95" s="52"/>
      <c r="G95" s="52"/>
      <c r="H95" s="52"/>
      <c r="I95" s="52"/>
      <c r="J95" s="52"/>
      <c r="K95" s="52"/>
      <c r="L95" s="52"/>
    </row>
    <row r="96" spans="1:12" s="55" customFormat="1">
      <c r="A96" s="197"/>
      <c r="B96"/>
      <c r="C96"/>
      <c r="F96" s="52"/>
      <c r="G96" s="52"/>
      <c r="H96" s="52"/>
      <c r="I96" s="52"/>
      <c r="J96" s="52"/>
      <c r="K96" s="52"/>
      <c r="L96" s="52"/>
    </row>
    <row r="97" spans="1:12" s="55" customFormat="1">
      <c r="A97" s="197"/>
      <c r="B97"/>
      <c r="C97"/>
      <c r="F97" s="52"/>
      <c r="G97" s="52"/>
      <c r="H97" s="52"/>
      <c r="I97" s="52"/>
      <c r="J97" s="52"/>
      <c r="K97" s="52"/>
      <c r="L97" s="52"/>
    </row>
    <row r="98" spans="1:12" s="55" customFormat="1" ht="19.5" thickBot="1">
      <c r="A98" s="197"/>
      <c r="B98"/>
      <c r="C98"/>
      <c r="F98" s="52"/>
      <c r="G98" s="52"/>
      <c r="H98" s="52"/>
      <c r="I98" s="52"/>
      <c r="J98" s="52"/>
      <c r="K98" s="52"/>
      <c r="L98" s="52"/>
    </row>
    <row r="99" spans="1:12" s="55" customFormat="1">
      <c r="A99" s="288"/>
      <c r="B99" s="290"/>
      <c r="C99" s="198"/>
      <c r="F99" s="52"/>
      <c r="G99" s="52"/>
      <c r="H99" s="52"/>
      <c r="I99" s="52"/>
      <c r="J99" s="52"/>
      <c r="K99" s="52"/>
      <c r="L99" s="52"/>
    </row>
    <row r="100" spans="1:12" s="55" customFormat="1" ht="19.5" thickBot="1">
      <c r="A100" s="289"/>
      <c r="B100" s="291"/>
      <c r="C100" s="199"/>
      <c r="F100" s="52"/>
      <c r="G100" s="52"/>
      <c r="H100" s="52"/>
      <c r="I100" s="52"/>
      <c r="J100" s="52"/>
      <c r="K100" s="52"/>
      <c r="L100" s="52"/>
    </row>
    <row r="101" spans="1:12" s="55" customFormat="1" ht="19.5" thickBot="1">
      <c r="A101" s="200"/>
      <c r="B101" s="199"/>
      <c r="C101" s="199"/>
      <c r="F101" s="52"/>
      <c r="G101" s="52"/>
      <c r="H101" s="52"/>
      <c r="I101" s="52"/>
      <c r="J101" s="52"/>
      <c r="K101" s="52"/>
      <c r="L101" s="52"/>
    </row>
    <row r="102" spans="1:12" s="55" customFormat="1" ht="19.5" thickBot="1">
      <c r="A102" s="200"/>
      <c r="B102" s="199"/>
      <c r="C102" s="199"/>
      <c r="F102" s="52"/>
      <c r="G102" s="52"/>
      <c r="H102" s="52"/>
      <c r="I102" s="52"/>
      <c r="J102" s="52"/>
      <c r="K102" s="52"/>
      <c r="L102" s="52"/>
    </row>
    <row r="103" spans="1:12" s="55" customFormat="1" ht="19.5" thickBot="1">
      <c r="A103" s="200"/>
      <c r="B103" s="199"/>
      <c r="C103" s="199"/>
      <c r="F103" s="52"/>
      <c r="G103" s="52"/>
      <c r="H103" s="52"/>
      <c r="I103" s="52"/>
      <c r="J103" s="52"/>
      <c r="K103" s="52"/>
      <c r="L103" s="52"/>
    </row>
    <row r="104" spans="1:12" s="55" customFormat="1" ht="19.5" thickBot="1">
      <c r="A104" s="200"/>
      <c r="B104" s="199"/>
      <c r="C104" s="199"/>
      <c r="F104" s="52"/>
      <c r="G104" s="52"/>
      <c r="H104" s="52"/>
      <c r="I104" s="52"/>
      <c r="J104" s="52"/>
      <c r="K104" s="52"/>
      <c r="L104" s="52"/>
    </row>
    <row r="105" spans="1:12" s="55" customFormat="1" ht="19.5" thickBot="1">
      <c r="A105" s="200"/>
      <c r="B105" s="199"/>
      <c r="C105" s="199"/>
      <c r="F105" s="52"/>
      <c r="G105" s="52"/>
      <c r="H105" s="52"/>
      <c r="I105" s="52"/>
      <c r="J105" s="52"/>
      <c r="K105" s="52"/>
      <c r="L105" s="52"/>
    </row>
    <row r="106" spans="1:12" s="55" customFormat="1" ht="19.5" thickBot="1">
      <c r="A106" s="200"/>
      <c r="B106" s="199"/>
      <c r="C106" s="199"/>
      <c r="F106" s="52"/>
      <c r="G106" s="52"/>
      <c r="H106" s="52"/>
      <c r="I106" s="52"/>
      <c r="J106" s="52"/>
      <c r="K106" s="52"/>
      <c r="L106" s="52"/>
    </row>
    <row r="107" spans="1:12" s="55" customFormat="1" ht="19.5" thickBot="1">
      <c r="A107" s="200"/>
      <c r="B107" s="199"/>
      <c r="C107" s="199"/>
      <c r="F107" s="52"/>
      <c r="G107" s="52"/>
      <c r="H107" s="52"/>
      <c r="I107" s="52"/>
      <c r="J107" s="52"/>
      <c r="K107" s="52"/>
      <c r="L107" s="52"/>
    </row>
    <row r="108" spans="1:12" s="55" customFormat="1" ht="19.5" thickBot="1">
      <c r="A108" s="200"/>
      <c r="B108" s="199"/>
      <c r="C108" s="199"/>
      <c r="F108" s="52"/>
      <c r="G108" s="52"/>
      <c r="H108" s="52"/>
      <c r="I108" s="52"/>
      <c r="J108" s="52"/>
      <c r="K108" s="52"/>
      <c r="L108" s="52"/>
    </row>
    <row r="109" spans="1:12" s="55" customFormat="1" ht="19.5" thickBot="1">
      <c r="A109" s="200"/>
      <c r="B109" s="199"/>
      <c r="C109" s="199"/>
      <c r="F109" s="52"/>
      <c r="G109" s="52"/>
      <c r="H109" s="52"/>
      <c r="I109" s="52"/>
      <c r="J109" s="52"/>
      <c r="K109" s="52"/>
      <c r="L109" s="52"/>
    </row>
    <row r="110" spans="1:12" s="55" customFormat="1" ht="19.5" thickBot="1">
      <c r="A110" s="200"/>
      <c r="B110" s="199"/>
      <c r="C110" s="199"/>
      <c r="F110" s="52"/>
      <c r="G110" s="52"/>
      <c r="H110" s="52"/>
      <c r="I110" s="52"/>
      <c r="J110" s="52"/>
      <c r="K110" s="52"/>
      <c r="L110" s="52"/>
    </row>
    <row r="111" spans="1:12" s="55" customFormat="1" ht="19.5" thickBot="1">
      <c r="A111" s="200"/>
      <c r="B111" s="199"/>
      <c r="C111" s="199"/>
      <c r="F111" s="52"/>
      <c r="G111" s="52"/>
      <c r="H111" s="52"/>
      <c r="I111" s="52"/>
      <c r="J111" s="52"/>
      <c r="K111" s="52"/>
      <c r="L111" s="52"/>
    </row>
    <row r="112" spans="1:12" s="55" customFormat="1" ht="19.5" thickBot="1">
      <c r="A112" s="200"/>
      <c r="B112" s="199"/>
      <c r="C112" s="199"/>
      <c r="F112" s="52"/>
      <c r="G112" s="52"/>
      <c r="H112" s="52"/>
      <c r="I112" s="52"/>
      <c r="J112" s="52"/>
      <c r="K112" s="52"/>
      <c r="L112" s="52"/>
    </row>
    <row r="113" spans="1:12" s="55" customFormat="1" ht="19.5" thickBot="1">
      <c r="A113" s="200"/>
      <c r="B113" s="199"/>
      <c r="C113" s="199"/>
      <c r="F113" s="52"/>
      <c r="G113" s="52"/>
      <c r="H113" s="52"/>
      <c r="I113" s="52"/>
      <c r="J113" s="52"/>
      <c r="K113" s="52"/>
      <c r="L113" s="52"/>
    </row>
    <row r="114" spans="1:12" s="55" customFormat="1" ht="19.5" thickBot="1">
      <c r="A114" s="200"/>
      <c r="B114" s="199"/>
      <c r="C114" s="199"/>
      <c r="F114" s="52"/>
      <c r="G114" s="52"/>
      <c r="H114" s="52"/>
      <c r="I114" s="52"/>
      <c r="J114" s="52"/>
      <c r="K114" s="52"/>
      <c r="L114" s="52"/>
    </row>
    <row r="115" spans="1:12" s="55" customFormat="1" ht="19.5" thickBot="1">
      <c r="A115" s="200"/>
      <c r="B115" s="199"/>
      <c r="C115" s="199"/>
      <c r="F115" s="52"/>
      <c r="G115" s="52"/>
      <c r="H115" s="52"/>
      <c r="I115" s="52"/>
      <c r="J115" s="52"/>
      <c r="K115" s="52"/>
      <c r="L115" s="52"/>
    </row>
    <row r="116" spans="1:12" s="55" customFormat="1">
      <c r="A116" s="197"/>
      <c r="B116"/>
      <c r="C116"/>
      <c r="F116" s="52"/>
      <c r="G116" s="52"/>
      <c r="H116" s="52"/>
      <c r="I116" s="52"/>
      <c r="J116" s="52"/>
      <c r="K116" s="52"/>
      <c r="L116" s="52"/>
    </row>
    <row r="117" spans="1:12" s="55" customFormat="1">
      <c r="A117" s="197"/>
      <c r="B117"/>
      <c r="C117"/>
      <c r="F117" s="52"/>
      <c r="G117" s="52"/>
      <c r="H117" s="52"/>
      <c r="I117" s="52"/>
      <c r="J117" s="52"/>
      <c r="K117" s="52"/>
      <c r="L117" s="52"/>
    </row>
    <row r="118" spans="1:12" s="55" customFormat="1">
      <c r="A118" s="69"/>
      <c r="F118" s="52"/>
      <c r="G118" s="52"/>
      <c r="H118" s="52"/>
      <c r="I118" s="52"/>
      <c r="J118" s="52"/>
      <c r="K118" s="52"/>
      <c r="L118" s="52"/>
    </row>
    <row r="119" spans="1:12" s="55" customFormat="1">
      <c r="A119" s="69"/>
      <c r="F119" s="52"/>
      <c r="G119" s="52"/>
      <c r="H119" s="52"/>
      <c r="I119" s="52"/>
      <c r="J119" s="52"/>
      <c r="K119" s="52"/>
      <c r="L119" s="52"/>
    </row>
    <row r="120" spans="1:12" s="55" customFormat="1">
      <c r="A120" s="69"/>
      <c r="F120" s="52"/>
      <c r="G120" s="52"/>
      <c r="H120" s="52"/>
      <c r="I120" s="52"/>
      <c r="J120" s="52"/>
      <c r="K120" s="52"/>
      <c r="L120" s="52"/>
    </row>
    <row r="121" spans="1:12" s="55" customFormat="1">
      <c r="A121" s="69"/>
      <c r="F121" s="52"/>
      <c r="G121" s="52"/>
      <c r="H121" s="52"/>
      <c r="I121" s="52"/>
      <c r="J121" s="52"/>
      <c r="K121" s="52"/>
      <c r="L121" s="52"/>
    </row>
    <row r="122" spans="1:12" s="55" customFormat="1">
      <c r="A122" s="69"/>
      <c r="F122" s="52"/>
      <c r="G122" s="52"/>
      <c r="H122" s="52"/>
      <c r="I122" s="52"/>
      <c r="J122" s="52"/>
      <c r="K122" s="52"/>
      <c r="L122" s="52"/>
    </row>
    <row r="123" spans="1:12" s="55" customFormat="1">
      <c r="A123" s="69"/>
      <c r="F123" s="52"/>
      <c r="G123" s="52"/>
      <c r="H123" s="52"/>
      <c r="I123" s="52"/>
      <c r="J123" s="52"/>
      <c r="K123" s="52"/>
      <c r="L123" s="52"/>
    </row>
    <row r="124" spans="1:12" s="55" customFormat="1">
      <c r="A124" s="69"/>
      <c r="F124" s="52"/>
      <c r="G124" s="52"/>
      <c r="H124" s="52"/>
      <c r="I124" s="52"/>
      <c r="J124" s="52"/>
      <c r="K124" s="52"/>
      <c r="L124" s="52"/>
    </row>
    <row r="125" spans="1:12" s="55" customFormat="1">
      <c r="A125" s="69"/>
      <c r="F125" s="52"/>
      <c r="G125" s="52"/>
      <c r="H125" s="52"/>
      <c r="I125" s="52"/>
      <c r="J125" s="52"/>
      <c r="K125" s="52"/>
      <c r="L125" s="52"/>
    </row>
    <row r="126" spans="1:12" s="55" customFormat="1">
      <c r="A126" s="69"/>
      <c r="F126" s="52"/>
      <c r="G126" s="52"/>
      <c r="H126" s="52"/>
      <c r="I126" s="52"/>
      <c r="J126" s="52"/>
      <c r="K126" s="52"/>
      <c r="L126" s="52"/>
    </row>
    <row r="127" spans="1:12" s="55" customFormat="1">
      <c r="A127" s="69"/>
      <c r="F127" s="52"/>
      <c r="G127" s="52"/>
      <c r="H127" s="52"/>
      <c r="I127" s="52"/>
      <c r="J127" s="52"/>
      <c r="K127" s="52"/>
      <c r="L127" s="52"/>
    </row>
    <row r="128" spans="1:12" s="55" customFormat="1">
      <c r="A128" s="69"/>
      <c r="F128" s="52"/>
      <c r="G128" s="52"/>
      <c r="H128" s="52"/>
      <c r="I128" s="52"/>
      <c r="J128" s="52"/>
      <c r="K128" s="52"/>
      <c r="L128" s="52"/>
    </row>
    <row r="129" spans="1:12" s="55" customFormat="1">
      <c r="A129" s="69"/>
      <c r="F129" s="52"/>
      <c r="G129" s="52"/>
      <c r="H129" s="52"/>
      <c r="I129" s="52"/>
      <c r="J129" s="52"/>
      <c r="K129" s="52"/>
      <c r="L129" s="52"/>
    </row>
    <row r="130" spans="1:12" s="55" customFormat="1">
      <c r="A130" s="69"/>
      <c r="F130" s="52"/>
      <c r="G130" s="52"/>
      <c r="H130" s="52"/>
      <c r="I130" s="52"/>
      <c r="J130" s="52"/>
      <c r="K130" s="52"/>
      <c r="L130" s="52"/>
    </row>
    <row r="131" spans="1:12" s="55" customFormat="1">
      <c r="A131" s="69"/>
      <c r="F131" s="52"/>
      <c r="G131" s="52"/>
      <c r="H131" s="52"/>
      <c r="I131" s="52"/>
      <c r="J131" s="52"/>
      <c r="K131" s="52"/>
      <c r="L131" s="52"/>
    </row>
    <row r="132" spans="1:12" s="55" customFormat="1">
      <c r="A132" s="69"/>
      <c r="F132" s="52"/>
      <c r="G132" s="52"/>
      <c r="H132" s="52"/>
      <c r="I132" s="52"/>
      <c r="J132" s="52"/>
      <c r="K132" s="52"/>
      <c r="L132" s="52"/>
    </row>
    <row r="133" spans="1:12" s="55" customFormat="1">
      <c r="A133" s="69"/>
      <c r="F133" s="52"/>
      <c r="G133" s="52"/>
      <c r="H133" s="52"/>
      <c r="I133" s="52"/>
      <c r="J133" s="52"/>
      <c r="K133" s="52"/>
      <c r="L133" s="52"/>
    </row>
    <row r="134" spans="1:12" s="55" customFormat="1">
      <c r="A134" s="69"/>
      <c r="F134" s="52"/>
      <c r="G134" s="52"/>
      <c r="H134" s="52"/>
      <c r="I134" s="52"/>
      <c r="J134" s="52"/>
      <c r="K134" s="52"/>
      <c r="L134" s="52"/>
    </row>
    <row r="135" spans="1:12" s="55" customFormat="1">
      <c r="A135" s="69"/>
      <c r="F135" s="52"/>
      <c r="G135" s="52"/>
      <c r="H135" s="52"/>
      <c r="I135" s="52"/>
      <c r="J135" s="52"/>
      <c r="K135" s="52"/>
      <c r="L135" s="52"/>
    </row>
    <row r="136" spans="1:12" s="55" customFormat="1">
      <c r="A136" s="69"/>
      <c r="F136" s="52"/>
      <c r="G136" s="52"/>
      <c r="H136" s="52"/>
      <c r="I136" s="52"/>
      <c r="J136" s="52"/>
      <c r="K136" s="52"/>
      <c r="L136" s="52"/>
    </row>
    <row r="137" spans="1:12" s="55" customFormat="1">
      <c r="A137" s="69"/>
      <c r="F137" s="52"/>
      <c r="G137" s="52"/>
      <c r="H137" s="52"/>
      <c r="I137" s="52"/>
      <c r="J137" s="52"/>
      <c r="K137" s="52"/>
      <c r="L137" s="52"/>
    </row>
    <row r="138" spans="1:12" s="55" customFormat="1">
      <c r="A138" s="69"/>
      <c r="F138" s="52"/>
      <c r="G138" s="52"/>
      <c r="H138" s="52"/>
      <c r="I138" s="52"/>
      <c r="J138" s="52"/>
      <c r="K138" s="52"/>
      <c r="L138" s="52"/>
    </row>
    <row r="139" spans="1:12" s="55" customFormat="1">
      <c r="A139" s="69"/>
      <c r="F139" s="52"/>
      <c r="G139" s="52"/>
      <c r="H139" s="52"/>
      <c r="I139" s="52"/>
      <c r="J139" s="52"/>
      <c r="K139" s="52"/>
      <c r="L139" s="52"/>
    </row>
    <row r="140" spans="1:12" s="55" customFormat="1">
      <c r="A140" s="69"/>
      <c r="F140" s="52"/>
      <c r="G140" s="52"/>
      <c r="H140" s="52"/>
      <c r="I140" s="52"/>
      <c r="J140" s="52"/>
      <c r="K140" s="52"/>
      <c r="L140" s="52"/>
    </row>
    <row r="141" spans="1:12" s="55" customFormat="1">
      <c r="A141" s="69"/>
      <c r="F141" s="52"/>
      <c r="G141" s="52"/>
      <c r="H141" s="52"/>
      <c r="I141" s="52"/>
      <c r="J141" s="52"/>
      <c r="K141" s="52"/>
      <c r="L141" s="52"/>
    </row>
    <row r="142" spans="1:12" s="55" customFormat="1">
      <c r="A142" s="69"/>
      <c r="F142" s="52"/>
      <c r="G142" s="52"/>
      <c r="H142" s="52"/>
      <c r="I142" s="52"/>
      <c r="J142" s="52"/>
      <c r="K142" s="52"/>
      <c r="L142" s="52"/>
    </row>
    <row r="143" spans="1:12" s="55" customFormat="1">
      <c r="A143" s="69"/>
      <c r="F143" s="52"/>
      <c r="G143" s="52"/>
      <c r="H143" s="52"/>
      <c r="I143" s="52"/>
      <c r="J143" s="52"/>
      <c r="K143" s="52"/>
      <c r="L143" s="52"/>
    </row>
    <row r="144" spans="1:12" s="55" customFormat="1">
      <c r="A144" s="69"/>
      <c r="F144" s="52"/>
      <c r="G144" s="52"/>
      <c r="H144" s="52"/>
      <c r="I144" s="52"/>
      <c r="J144" s="52"/>
      <c r="K144" s="52"/>
      <c r="L144" s="52"/>
    </row>
    <row r="145" spans="1:12" s="55" customFormat="1">
      <c r="A145" s="69"/>
      <c r="F145" s="52"/>
      <c r="G145" s="52"/>
      <c r="H145" s="52"/>
      <c r="I145" s="52"/>
      <c r="J145" s="52"/>
      <c r="K145" s="52"/>
      <c r="L145" s="52"/>
    </row>
    <row r="146" spans="1:12" s="55" customFormat="1">
      <c r="A146" s="69"/>
      <c r="F146" s="52"/>
      <c r="G146" s="52"/>
      <c r="H146" s="52"/>
      <c r="I146" s="52"/>
      <c r="J146" s="52"/>
      <c r="K146" s="52"/>
      <c r="L146" s="52"/>
    </row>
    <row r="147" spans="1:12" s="55" customFormat="1">
      <c r="A147" s="69"/>
      <c r="F147" s="52"/>
      <c r="G147" s="52"/>
      <c r="H147" s="52"/>
      <c r="I147" s="52"/>
      <c r="J147" s="52"/>
      <c r="K147" s="52"/>
      <c r="L147" s="52"/>
    </row>
    <row r="148" spans="1:12" s="55" customFormat="1">
      <c r="A148" s="69"/>
      <c r="F148" s="52"/>
      <c r="G148" s="52"/>
      <c r="H148" s="52"/>
      <c r="I148" s="52"/>
      <c r="J148" s="52"/>
      <c r="K148" s="52"/>
      <c r="L148" s="52"/>
    </row>
    <row r="149" spans="1:12" s="55" customFormat="1">
      <c r="A149" s="69"/>
      <c r="F149" s="52"/>
      <c r="G149" s="52"/>
      <c r="H149" s="52"/>
      <c r="I149" s="52"/>
      <c r="J149" s="52"/>
      <c r="K149" s="52"/>
      <c r="L149" s="52"/>
    </row>
    <row r="150" spans="1:12" s="55" customFormat="1">
      <c r="A150" s="69"/>
      <c r="F150" s="52"/>
      <c r="G150" s="52"/>
      <c r="H150" s="52"/>
      <c r="I150" s="52"/>
      <c r="J150" s="52"/>
      <c r="K150" s="52"/>
      <c r="L150" s="52"/>
    </row>
    <row r="151" spans="1:12" s="55" customFormat="1">
      <c r="A151" s="69"/>
      <c r="F151" s="52"/>
      <c r="G151" s="52"/>
      <c r="H151" s="52"/>
      <c r="I151" s="52"/>
      <c r="J151" s="52"/>
      <c r="K151" s="52"/>
      <c r="L151" s="52"/>
    </row>
    <row r="152" spans="1:12" s="55" customFormat="1">
      <c r="A152" s="69"/>
      <c r="F152" s="52"/>
      <c r="G152" s="52"/>
      <c r="H152" s="52"/>
      <c r="I152" s="52"/>
      <c r="J152" s="52"/>
      <c r="K152" s="52"/>
      <c r="L152" s="52"/>
    </row>
    <row r="153" spans="1:12" s="55" customFormat="1">
      <c r="A153" s="69"/>
      <c r="F153" s="52"/>
      <c r="G153" s="52"/>
      <c r="H153" s="52"/>
      <c r="I153" s="52"/>
      <c r="J153" s="52"/>
      <c r="K153" s="52"/>
      <c r="L153" s="52"/>
    </row>
    <row r="154" spans="1:12" s="55" customFormat="1">
      <c r="A154" s="69"/>
      <c r="F154" s="52"/>
      <c r="G154" s="52"/>
      <c r="H154" s="52"/>
      <c r="I154" s="52"/>
      <c r="J154" s="52"/>
      <c r="K154" s="52"/>
      <c r="L154" s="52"/>
    </row>
    <row r="155" spans="1:12" s="55" customFormat="1">
      <c r="A155" s="69"/>
      <c r="F155" s="52"/>
      <c r="G155" s="52"/>
      <c r="H155" s="52"/>
      <c r="I155" s="52"/>
      <c r="J155" s="52"/>
      <c r="K155" s="52"/>
      <c r="L155" s="52"/>
    </row>
    <row r="156" spans="1:12" s="55" customFormat="1">
      <c r="A156" s="69"/>
      <c r="F156" s="52"/>
      <c r="G156" s="52"/>
      <c r="H156" s="52"/>
      <c r="I156" s="52"/>
      <c r="J156" s="52"/>
      <c r="K156" s="52"/>
      <c r="L156" s="52"/>
    </row>
    <row r="157" spans="1:12" s="55" customFormat="1">
      <c r="A157" s="69"/>
      <c r="F157" s="52"/>
      <c r="G157" s="52"/>
      <c r="H157" s="52"/>
      <c r="I157" s="52"/>
      <c r="J157" s="52"/>
      <c r="K157" s="52"/>
      <c r="L157" s="52"/>
    </row>
    <row r="158" spans="1:12" s="55" customFormat="1">
      <c r="A158" s="69"/>
      <c r="F158" s="52"/>
      <c r="G158" s="52"/>
      <c r="H158" s="52"/>
      <c r="I158" s="52"/>
      <c r="J158" s="52"/>
      <c r="K158" s="52"/>
      <c r="L158" s="52"/>
    </row>
    <row r="159" spans="1:12" s="55" customFormat="1">
      <c r="A159" s="69"/>
      <c r="F159" s="52"/>
      <c r="G159" s="52"/>
      <c r="H159" s="52"/>
      <c r="I159" s="52"/>
      <c r="J159" s="52"/>
      <c r="K159" s="52"/>
      <c r="L159" s="52"/>
    </row>
    <row r="160" spans="1:12" s="55" customFormat="1">
      <c r="A160" s="69"/>
      <c r="F160" s="52"/>
      <c r="G160" s="52"/>
      <c r="H160" s="52"/>
      <c r="I160" s="52"/>
      <c r="J160" s="52"/>
      <c r="K160" s="52"/>
      <c r="L160" s="52"/>
    </row>
    <row r="161" spans="1:12" s="55" customFormat="1">
      <c r="A161" s="69"/>
      <c r="F161" s="52"/>
      <c r="G161" s="52"/>
      <c r="H161" s="52"/>
      <c r="I161" s="52"/>
      <c r="J161" s="52"/>
      <c r="K161" s="52"/>
      <c r="L161" s="52"/>
    </row>
    <row r="162" spans="1:12" s="55" customFormat="1">
      <c r="A162" s="69"/>
      <c r="F162" s="52"/>
      <c r="G162" s="52"/>
      <c r="H162" s="52"/>
      <c r="I162" s="52"/>
      <c r="J162" s="52"/>
      <c r="K162" s="52"/>
      <c r="L162" s="52"/>
    </row>
    <row r="163" spans="1:12" s="55" customFormat="1">
      <c r="A163" s="69"/>
      <c r="F163" s="52"/>
      <c r="G163" s="52"/>
      <c r="H163" s="52"/>
      <c r="I163" s="52"/>
      <c r="J163" s="52"/>
      <c r="K163" s="52"/>
      <c r="L163" s="52"/>
    </row>
    <row r="164" spans="1:12" s="55" customFormat="1">
      <c r="A164" s="69"/>
      <c r="F164" s="52"/>
      <c r="G164" s="52"/>
      <c r="H164" s="52"/>
      <c r="I164" s="52"/>
      <c r="J164" s="52"/>
      <c r="K164" s="52"/>
      <c r="L164" s="52"/>
    </row>
    <row r="165" spans="1:12" s="55" customFormat="1">
      <c r="A165" s="69"/>
      <c r="F165" s="52"/>
      <c r="G165" s="52"/>
      <c r="H165" s="52"/>
      <c r="I165" s="52"/>
      <c r="J165" s="52"/>
      <c r="K165" s="52"/>
      <c r="L165" s="52"/>
    </row>
    <row r="166" spans="1:12" s="55" customFormat="1">
      <c r="A166" s="69"/>
      <c r="F166" s="52"/>
      <c r="G166" s="52"/>
      <c r="H166" s="52"/>
      <c r="I166" s="52"/>
      <c r="J166" s="52"/>
      <c r="K166" s="52"/>
      <c r="L166" s="52"/>
    </row>
    <row r="167" spans="1:12" s="55" customFormat="1">
      <c r="A167" s="69"/>
      <c r="F167" s="52"/>
      <c r="G167" s="52"/>
      <c r="H167" s="52"/>
      <c r="I167" s="52"/>
      <c r="J167" s="52"/>
      <c r="K167" s="52"/>
      <c r="L167" s="52"/>
    </row>
    <row r="168" spans="1:12" s="55" customFormat="1">
      <c r="A168" s="69"/>
      <c r="F168" s="52"/>
      <c r="G168" s="52"/>
      <c r="H168" s="52"/>
      <c r="I168" s="52"/>
      <c r="J168" s="52"/>
      <c r="K168" s="52"/>
      <c r="L168" s="52"/>
    </row>
    <row r="169" spans="1:12" s="55" customFormat="1">
      <c r="A169" s="69"/>
      <c r="F169" s="52"/>
      <c r="G169" s="52"/>
      <c r="H169" s="52"/>
      <c r="I169" s="52"/>
      <c r="J169" s="52"/>
      <c r="K169" s="52"/>
      <c r="L169" s="52"/>
    </row>
    <row r="170" spans="1:12" s="55" customFormat="1">
      <c r="A170" s="69"/>
      <c r="F170" s="52"/>
      <c r="G170" s="52"/>
      <c r="H170" s="52"/>
      <c r="I170" s="52"/>
      <c r="J170" s="52"/>
      <c r="K170" s="52"/>
      <c r="L170" s="52"/>
    </row>
    <row r="171" spans="1:12" s="55" customFormat="1">
      <c r="A171" s="69"/>
      <c r="F171" s="52"/>
      <c r="G171" s="52"/>
      <c r="H171" s="52"/>
      <c r="I171" s="52"/>
      <c r="J171" s="52"/>
      <c r="K171" s="52"/>
      <c r="L171" s="52"/>
    </row>
    <row r="172" spans="1:12" s="55" customFormat="1">
      <c r="A172" s="69"/>
      <c r="F172" s="52"/>
      <c r="G172" s="52"/>
      <c r="H172" s="52"/>
      <c r="I172" s="52"/>
      <c r="J172" s="52"/>
      <c r="K172" s="52"/>
      <c r="L172" s="52"/>
    </row>
    <row r="173" spans="1:12" s="55" customFormat="1">
      <c r="A173" s="69"/>
      <c r="F173" s="52"/>
      <c r="G173" s="52"/>
      <c r="H173" s="52"/>
      <c r="I173" s="52"/>
      <c r="J173" s="52"/>
      <c r="K173" s="52"/>
      <c r="L173" s="52"/>
    </row>
    <row r="174" spans="1:12" s="55" customFormat="1">
      <c r="A174" s="69"/>
      <c r="F174" s="52"/>
      <c r="G174" s="52"/>
      <c r="H174" s="52"/>
      <c r="I174" s="52"/>
      <c r="J174" s="52"/>
      <c r="K174" s="52"/>
      <c r="L174" s="52"/>
    </row>
    <row r="175" spans="1:12" s="55" customFormat="1">
      <c r="A175" s="69"/>
      <c r="F175" s="52"/>
      <c r="G175" s="52"/>
      <c r="H175" s="52"/>
      <c r="I175" s="52"/>
      <c r="J175" s="52"/>
      <c r="K175" s="52"/>
      <c r="L175" s="52"/>
    </row>
    <row r="176" spans="1:12" s="55" customFormat="1">
      <c r="A176" s="69"/>
      <c r="F176" s="52"/>
      <c r="G176" s="52"/>
      <c r="H176" s="52"/>
      <c r="I176" s="52"/>
      <c r="J176" s="52"/>
      <c r="K176" s="52"/>
      <c r="L176" s="52"/>
    </row>
    <row r="177" spans="1:12" s="55" customFormat="1">
      <c r="A177" s="69"/>
      <c r="F177" s="52"/>
      <c r="G177" s="52"/>
      <c r="H177" s="52"/>
      <c r="I177" s="52"/>
      <c r="J177" s="52"/>
      <c r="K177" s="52"/>
      <c r="L177" s="52"/>
    </row>
    <row r="178" spans="1:12" s="55" customFormat="1">
      <c r="A178" s="69"/>
      <c r="F178" s="52"/>
      <c r="G178" s="52"/>
      <c r="H178" s="52"/>
      <c r="I178" s="52"/>
      <c r="J178" s="52"/>
      <c r="K178" s="52"/>
      <c r="L178" s="52"/>
    </row>
    <row r="179" spans="1:12" s="55" customFormat="1">
      <c r="A179" s="69"/>
      <c r="F179" s="52"/>
      <c r="G179" s="52"/>
      <c r="H179" s="52"/>
      <c r="I179" s="52"/>
      <c r="J179" s="52"/>
      <c r="K179" s="52"/>
      <c r="L179" s="52"/>
    </row>
    <row r="180" spans="1:12" s="55" customFormat="1">
      <c r="A180" s="69"/>
      <c r="F180" s="52"/>
      <c r="G180" s="52"/>
      <c r="H180" s="52"/>
      <c r="I180" s="52"/>
      <c r="J180" s="52"/>
      <c r="K180" s="52"/>
      <c r="L180" s="52"/>
    </row>
    <row r="181" spans="1:12" s="55" customFormat="1">
      <c r="A181" s="69"/>
      <c r="F181" s="52"/>
      <c r="G181" s="52"/>
      <c r="H181" s="52"/>
      <c r="I181" s="52"/>
      <c r="J181" s="52"/>
      <c r="K181" s="52"/>
      <c r="L181" s="52"/>
    </row>
    <row r="182" spans="1:12" s="55" customFormat="1">
      <c r="A182" s="69"/>
      <c r="F182" s="52"/>
      <c r="G182" s="52"/>
      <c r="H182" s="52"/>
      <c r="I182" s="52"/>
      <c r="J182" s="52"/>
      <c r="K182" s="52"/>
      <c r="L182" s="52"/>
    </row>
    <row r="183" spans="1:12" s="55" customFormat="1">
      <c r="A183" s="69"/>
      <c r="F183" s="52"/>
      <c r="G183" s="52"/>
      <c r="H183" s="52"/>
      <c r="I183" s="52"/>
      <c r="J183" s="52"/>
      <c r="K183" s="52"/>
      <c r="L183" s="52"/>
    </row>
    <row r="184" spans="1:12" s="55" customFormat="1">
      <c r="A184" s="69"/>
      <c r="F184" s="52"/>
      <c r="G184" s="52"/>
      <c r="H184" s="52"/>
      <c r="I184" s="52"/>
      <c r="J184" s="52"/>
      <c r="K184" s="52"/>
      <c r="L184" s="52"/>
    </row>
    <row r="185" spans="1:12" s="55" customFormat="1">
      <c r="A185" s="69"/>
      <c r="F185" s="52"/>
      <c r="G185" s="52"/>
      <c r="H185" s="52"/>
      <c r="I185" s="52"/>
      <c r="J185" s="52"/>
      <c r="K185" s="52"/>
      <c r="L185" s="52"/>
    </row>
    <row r="186" spans="1:12" s="55" customFormat="1">
      <c r="A186" s="69"/>
      <c r="F186" s="52"/>
      <c r="G186" s="52"/>
      <c r="H186" s="52"/>
      <c r="I186" s="52"/>
      <c r="J186" s="52"/>
      <c r="K186" s="52"/>
      <c r="L186" s="52"/>
    </row>
    <row r="187" spans="1:12" s="55" customFormat="1">
      <c r="A187" s="69"/>
      <c r="F187" s="52"/>
      <c r="G187" s="52"/>
      <c r="H187" s="52"/>
      <c r="I187" s="52"/>
      <c r="J187" s="52"/>
      <c r="K187" s="52"/>
      <c r="L187" s="52"/>
    </row>
    <row r="188" spans="1:12" s="55" customFormat="1">
      <c r="A188" s="69"/>
      <c r="F188" s="52"/>
      <c r="G188" s="52"/>
      <c r="H188" s="52"/>
      <c r="I188" s="52"/>
      <c r="J188" s="52"/>
      <c r="K188" s="52"/>
      <c r="L188" s="52"/>
    </row>
    <row r="189" spans="1:12" s="55" customFormat="1">
      <c r="A189" s="69"/>
      <c r="F189" s="52"/>
      <c r="G189" s="52"/>
      <c r="H189" s="52"/>
      <c r="I189" s="52"/>
      <c r="J189" s="52"/>
      <c r="K189" s="52"/>
      <c r="L189" s="52"/>
    </row>
    <row r="190" spans="1:12" s="55" customFormat="1">
      <c r="A190" s="69"/>
      <c r="F190" s="52"/>
      <c r="G190" s="52"/>
      <c r="H190" s="52"/>
      <c r="I190" s="52"/>
      <c r="J190" s="52"/>
      <c r="K190" s="52"/>
      <c r="L190" s="52"/>
    </row>
    <row r="191" spans="1:12" s="55" customFormat="1">
      <c r="A191" s="69"/>
      <c r="F191" s="52"/>
      <c r="G191" s="52"/>
      <c r="H191" s="52"/>
      <c r="I191" s="52"/>
      <c r="J191" s="52"/>
      <c r="K191" s="52"/>
      <c r="L191" s="52"/>
    </row>
    <row r="192" spans="1:12" s="55" customFormat="1">
      <c r="A192" s="69"/>
      <c r="F192" s="52"/>
      <c r="G192" s="52"/>
      <c r="H192" s="52"/>
      <c r="I192" s="52"/>
      <c r="J192" s="52"/>
      <c r="K192" s="52"/>
      <c r="L192" s="52"/>
    </row>
    <row r="193" spans="1:12" s="55" customFormat="1">
      <c r="A193" s="69"/>
      <c r="F193" s="52"/>
      <c r="G193" s="52"/>
      <c r="H193" s="52"/>
      <c r="I193" s="52"/>
      <c r="J193" s="52"/>
      <c r="K193" s="52"/>
      <c r="L193" s="52"/>
    </row>
    <row r="194" spans="1:12" s="55" customFormat="1">
      <c r="A194" s="69"/>
      <c r="F194" s="52"/>
      <c r="G194" s="52"/>
      <c r="H194" s="52"/>
      <c r="I194" s="52"/>
      <c r="J194" s="52"/>
      <c r="K194" s="52"/>
      <c r="L194" s="52"/>
    </row>
    <row r="195" spans="1:12" s="55" customFormat="1">
      <c r="A195" s="69"/>
      <c r="F195" s="52"/>
      <c r="G195" s="52"/>
      <c r="H195" s="52"/>
      <c r="I195" s="52"/>
      <c r="J195" s="52"/>
      <c r="K195" s="52"/>
      <c r="L195" s="52"/>
    </row>
    <row r="196" spans="1:12" s="55" customFormat="1">
      <c r="A196" s="69"/>
      <c r="F196" s="52"/>
      <c r="G196" s="52"/>
      <c r="H196" s="52"/>
      <c r="I196" s="52"/>
      <c r="J196" s="52"/>
      <c r="K196" s="52"/>
      <c r="L196" s="52"/>
    </row>
    <row r="197" spans="1:12">
      <c r="A197" s="69"/>
    </row>
  </sheetData>
  <mergeCells count="17">
    <mergeCell ref="A1:J1"/>
    <mergeCell ref="A3:A4"/>
    <mergeCell ref="B3:B4"/>
    <mergeCell ref="C3:C4"/>
    <mergeCell ref="D3:D4"/>
    <mergeCell ref="E3:E4"/>
    <mergeCell ref="F3:F4"/>
    <mergeCell ref="G3:J3"/>
    <mergeCell ref="I2:J2"/>
    <mergeCell ref="C46:F46"/>
    <mergeCell ref="H46:J46"/>
    <mergeCell ref="A99:A100"/>
    <mergeCell ref="B99:B100"/>
    <mergeCell ref="A6:J6"/>
    <mergeCell ref="A19:J19"/>
    <mergeCell ref="C45:F45"/>
    <mergeCell ref="H45:J45"/>
  </mergeCells>
  <phoneticPr fontId="3" type="noConversion"/>
  <pageMargins left="1.1811023622047245" right="0.19685039370078741" top="0.6" bottom="0.19685039370078741" header="0.39370078740157483" footer="0.11811023622047245"/>
  <pageSetup paperSize="9" scale="59" fitToHeight="2" orientation="landscape" verticalDpi="300" r:id="rId1"/>
  <headerFooter alignWithMargins="0">
    <oddHeader>&amp;C&amp;"Times New Roman,обычный"&amp;14 7&amp;R&amp;"Times New Roman,обычный"&amp;14Продовження додатка 1Таблиця 2</oddHeader>
  </headerFooter>
  <rowBreaks count="1" manualBreakCount="1">
    <brk id="29" max="9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</sheetPr>
  <dimension ref="A1:O105"/>
  <sheetViews>
    <sheetView view="pageLayout" topLeftCell="B58" zoomScaleNormal="75" zoomScaleSheetLayoutView="50" workbookViewId="0">
      <selection activeCell="J20" sqref="J20"/>
    </sheetView>
  </sheetViews>
  <sheetFormatPr defaultColWidth="9.140625" defaultRowHeight="18.75"/>
  <cols>
    <col min="1" max="1" width="93.28515625" style="2" customWidth="1"/>
    <col min="2" max="2" width="15" style="2" customWidth="1"/>
    <col min="3" max="3" width="13.42578125" style="2" customWidth="1"/>
    <col min="4" max="10" width="16" style="2" customWidth="1"/>
    <col min="11" max="11" width="9.140625" style="2"/>
    <col min="12" max="12" width="12" style="2" bestFit="1" customWidth="1"/>
    <col min="13" max="13" width="10.5703125" style="2" bestFit="1" customWidth="1"/>
    <col min="14" max="14" width="11" style="2" bestFit="1" customWidth="1"/>
    <col min="15" max="17" width="9.140625" style="2"/>
    <col min="18" max="18" width="9.28515625" style="2" bestFit="1" customWidth="1"/>
    <col min="19" max="19" width="9.140625" style="2"/>
    <col min="20" max="20" width="9.28515625" style="2" bestFit="1" customWidth="1"/>
    <col min="21" max="16384" width="9.140625" style="2"/>
  </cols>
  <sheetData>
    <row r="1" spans="1:14">
      <c r="A1" s="280" t="s">
        <v>333</v>
      </c>
      <c r="B1" s="280"/>
      <c r="C1" s="280"/>
      <c r="D1" s="280"/>
      <c r="E1" s="280"/>
      <c r="F1" s="280"/>
      <c r="G1" s="280"/>
      <c r="H1" s="280"/>
      <c r="I1" s="280"/>
      <c r="J1" s="280"/>
    </row>
    <row r="2" spans="1:14">
      <c r="A2" s="14"/>
      <c r="B2" s="14"/>
      <c r="C2" s="14"/>
      <c r="D2" s="14"/>
      <c r="E2" s="14"/>
      <c r="F2" s="14"/>
      <c r="G2" s="14"/>
      <c r="H2" s="14"/>
      <c r="I2" s="298" t="s">
        <v>423</v>
      </c>
      <c r="J2" s="298"/>
    </row>
    <row r="3" spans="1:14" ht="48" customHeight="1">
      <c r="A3" s="296" t="s">
        <v>201</v>
      </c>
      <c r="B3" s="284" t="s">
        <v>0</v>
      </c>
      <c r="C3" s="284" t="s">
        <v>34</v>
      </c>
      <c r="D3" s="284" t="s">
        <v>66</v>
      </c>
      <c r="E3" s="284" t="s">
        <v>145</v>
      </c>
      <c r="F3" s="278" t="s">
        <v>24</v>
      </c>
      <c r="G3" s="278" t="s">
        <v>156</v>
      </c>
      <c r="H3" s="278"/>
      <c r="I3" s="278"/>
      <c r="J3" s="278"/>
    </row>
    <row r="4" spans="1:14" ht="38.25" customHeight="1">
      <c r="A4" s="297"/>
      <c r="B4" s="284"/>
      <c r="C4" s="284"/>
      <c r="D4" s="284"/>
      <c r="E4" s="284"/>
      <c r="F4" s="278"/>
      <c r="G4" s="16" t="s">
        <v>157</v>
      </c>
      <c r="H4" s="16" t="s">
        <v>158</v>
      </c>
      <c r="I4" s="16" t="s">
        <v>159</v>
      </c>
      <c r="J4" s="16" t="s">
        <v>75</v>
      </c>
    </row>
    <row r="5" spans="1:14" ht="18" customHeight="1">
      <c r="A5" s="8">
        <v>1</v>
      </c>
      <c r="B5" s="16">
        <v>2</v>
      </c>
      <c r="C5" s="16">
        <v>3</v>
      </c>
      <c r="D5" s="16">
        <v>4</v>
      </c>
      <c r="E5" s="16">
        <v>5</v>
      </c>
      <c r="F5" s="16">
        <v>6</v>
      </c>
      <c r="G5" s="16">
        <v>7</v>
      </c>
      <c r="H5" s="16">
        <v>8</v>
      </c>
      <c r="I5" s="16">
        <v>9</v>
      </c>
      <c r="J5" s="16">
        <v>10</v>
      </c>
    </row>
    <row r="6" spans="1:14" s="68" customFormat="1" ht="20.100000000000001" customHeight="1">
      <c r="A6" s="157" t="s">
        <v>140</v>
      </c>
      <c r="B6" s="138"/>
      <c r="C6" s="139"/>
      <c r="D6" s="139"/>
      <c r="E6" s="139"/>
      <c r="F6" s="139"/>
      <c r="G6" s="139"/>
      <c r="H6" s="139"/>
      <c r="I6" s="139"/>
      <c r="J6" s="140"/>
    </row>
    <row r="7" spans="1:14" ht="20.100000000000001" customHeight="1">
      <c r="A7" s="148" t="s">
        <v>288</v>
      </c>
      <c r="B7" s="141">
        <v>3000</v>
      </c>
      <c r="C7" s="151">
        <v>40551</v>
      </c>
      <c r="D7" s="151">
        <f>SUM(D8:D17)</f>
        <v>44884</v>
      </c>
      <c r="E7" s="151">
        <f t="shared" ref="E7:F7" si="0">SUM(E8:E17)</f>
        <v>44884</v>
      </c>
      <c r="F7" s="151">
        <f t="shared" si="0"/>
        <v>62846</v>
      </c>
      <c r="G7" s="151">
        <f>G8+G9+G10+G11</f>
        <v>12484</v>
      </c>
      <c r="H7" s="151">
        <f t="shared" ref="H7:J7" si="1">H8+H9+H10+H11</f>
        <v>18726</v>
      </c>
      <c r="I7" s="151">
        <f t="shared" si="1"/>
        <v>17606</v>
      </c>
      <c r="J7" s="151">
        <f t="shared" si="1"/>
        <v>14030</v>
      </c>
      <c r="L7" s="191"/>
      <c r="M7" s="191"/>
      <c r="N7" s="191"/>
    </row>
    <row r="8" spans="1:14" ht="20.100000000000001" customHeight="1">
      <c r="A8" s="9" t="s">
        <v>372</v>
      </c>
      <c r="B8" s="10">
        <v>3010</v>
      </c>
      <c r="C8" s="117">
        <v>40127</v>
      </c>
      <c r="D8" s="187">
        <v>44460</v>
      </c>
      <c r="E8" s="117">
        <v>44460</v>
      </c>
      <c r="F8" s="122">
        <v>62422</v>
      </c>
      <c r="G8" s="214">
        <v>12378</v>
      </c>
      <c r="H8" s="214">
        <v>18620</v>
      </c>
      <c r="I8" s="214">
        <v>17500</v>
      </c>
      <c r="J8" s="214">
        <v>13924</v>
      </c>
      <c r="L8" s="191"/>
    </row>
    <row r="9" spans="1:14" ht="20.100000000000001" customHeight="1">
      <c r="A9" s="9" t="s">
        <v>289</v>
      </c>
      <c r="B9" s="10">
        <v>3020</v>
      </c>
      <c r="C9" s="117"/>
      <c r="D9" s="117"/>
      <c r="E9" s="117"/>
      <c r="F9" s="122">
        <f t="shared" ref="F9:F10" si="2">D9*1.1798</f>
        <v>0</v>
      </c>
      <c r="G9" s="117"/>
      <c r="H9" s="117"/>
      <c r="I9" s="117"/>
      <c r="J9" s="117"/>
      <c r="L9" s="191"/>
      <c r="N9" s="191"/>
    </row>
    <row r="10" spans="1:14" ht="20.100000000000001" customHeight="1">
      <c r="A10" s="9" t="s">
        <v>290</v>
      </c>
      <c r="B10" s="10">
        <v>3021</v>
      </c>
      <c r="C10" s="117">
        <v>0</v>
      </c>
      <c r="D10" s="187">
        <v>0</v>
      </c>
      <c r="E10" s="117"/>
      <c r="F10" s="122">
        <f t="shared" si="2"/>
        <v>0</v>
      </c>
      <c r="G10" s="117"/>
      <c r="H10" s="117"/>
      <c r="I10" s="117"/>
      <c r="J10" s="117"/>
      <c r="N10" s="191"/>
    </row>
    <row r="11" spans="1:14" ht="20.100000000000001" customHeight="1">
      <c r="A11" s="9" t="s">
        <v>393</v>
      </c>
      <c r="B11" s="10">
        <v>3030</v>
      </c>
      <c r="C11" s="117">
        <v>424</v>
      </c>
      <c r="D11" s="117">
        <v>424</v>
      </c>
      <c r="E11" s="117">
        <v>424</v>
      </c>
      <c r="F11" s="122">
        <v>424</v>
      </c>
      <c r="G11" s="117">
        <f>F11/4</f>
        <v>106</v>
      </c>
      <c r="H11" s="117">
        <v>106</v>
      </c>
      <c r="I11" s="117">
        <v>106</v>
      </c>
      <c r="J11" s="117">
        <v>106</v>
      </c>
    </row>
    <row r="12" spans="1:14">
      <c r="A12" s="9" t="s">
        <v>291</v>
      </c>
      <c r="B12" s="10">
        <v>3040</v>
      </c>
      <c r="C12" s="117"/>
      <c r="D12" s="117"/>
      <c r="E12" s="117"/>
      <c r="F12" s="122"/>
      <c r="G12" s="117"/>
      <c r="H12" s="117"/>
      <c r="I12" s="117"/>
      <c r="J12" s="117"/>
    </row>
    <row r="13" spans="1:14">
      <c r="A13" s="9" t="s">
        <v>99</v>
      </c>
      <c r="B13" s="10">
        <v>3050</v>
      </c>
      <c r="C13" s="122"/>
      <c r="D13" s="122"/>
      <c r="E13" s="122"/>
      <c r="F13" s="122"/>
      <c r="G13" s="122"/>
      <c r="H13" s="122"/>
      <c r="I13" s="122"/>
      <c r="J13" s="122"/>
    </row>
    <row r="14" spans="1:14" ht="20.100000000000001" customHeight="1">
      <c r="A14" s="9" t="s">
        <v>97</v>
      </c>
      <c r="B14" s="7">
        <v>3051</v>
      </c>
      <c r="C14" s="117"/>
      <c r="D14" s="117"/>
      <c r="E14" s="117"/>
      <c r="F14" s="122"/>
      <c r="G14" s="117"/>
      <c r="H14" s="117"/>
      <c r="I14" s="117"/>
      <c r="J14" s="117"/>
    </row>
    <row r="15" spans="1:14" ht="20.100000000000001" customHeight="1">
      <c r="A15" s="9" t="s">
        <v>100</v>
      </c>
      <c r="B15" s="7">
        <v>3052</v>
      </c>
      <c r="C15" s="117"/>
      <c r="D15" s="117"/>
      <c r="E15" s="117"/>
      <c r="F15" s="122"/>
      <c r="G15" s="117"/>
      <c r="H15" s="117"/>
      <c r="I15" s="117"/>
      <c r="J15" s="117"/>
    </row>
    <row r="16" spans="1:14" ht="20.100000000000001" customHeight="1">
      <c r="A16" s="9" t="s">
        <v>119</v>
      </c>
      <c r="B16" s="7">
        <v>3053</v>
      </c>
      <c r="C16" s="117"/>
      <c r="D16" s="117"/>
      <c r="E16" s="117"/>
      <c r="F16" s="122"/>
      <c r="G16" s="117"/>
      <c r="H16" s="117"/>
      <c r="I16" s="117"/>
      <c r="J16" s="117"/>
    </row>
    <row r="17" spans="1:15" ht="20.100000000000001" customHeight="1">
      <c r="A17" s="9" t="s">
        <v>392</v>
      </c>
      <c r="B17" s="10">
        <v>3060</v>
      </c>
      <c r="C17" s="117">
        <v>0</v>
      </c>
      <c r="D17" s="117"/>
      <c r="E17" s="117"/>
      <c r="F17" s="122"/>
      <c r="G17" s="117"/>
      <c r="H17" s="117"/>
      <c r="I17" s="117"/>
      <c r="J17" s="117"/>
    </row>
    <row r="18" spans="1:15" ht="20.100000000000001" customHeight="1">
      <c r="A18" s="11" t="s">
        <v>292</v>
      </c>
      <c r="B18" s="12">
        <v>3100</v>
      </c>
      <c r="C18" s="151">
        <f>C19+C20+C21+C25+C34+C36</f>
        <v>-40288</v>
      </c>
      <c r="D18" s="151">
        <f>D19+D20+D21+D25+D34+D36</f>
        <v>-44126.5</v>
      </c>
      <c r="E18" s="151">
        <f t="shared" ref="E18:J18" si="3">E19+E20+E21+E25+E34</f>
        <v>-44040.5</v>
      </c>
      <c r="F18" s="151">
        <f t="shared" si="3"/>
        <v>-61166.947560000001</v>
      </c>
      <c r="G18" s="151">
        <f t="shared" si="3"/>
        <v>-12483.75</v>
      </c>
      <c r="H18" s="151">
        <f t="shared" si="3"/>
        <v>-17180</v>
      </c>
      <c r="I18" s="151">
        <f t="shared" si="3"/>
        <v>-17506</v>
      </c>
      <c r="J18" s="151">
        <f t="shared" si="3"/>
        <v>-13997</v>
      </c>
    </row>
    <row r="19" spans="1:15" ht="20.100000000000001" customHeight="1">
      <c r="A19" s="9" t="s">
        <v>293</v>
      </c>
      <c r="B19" s="10">
        <v>3110</v>
      </c>
      <c r="C19" s="117">
        <v>-24549</v>
      </c>
      <c r="D19" s="187">
        <v>-16496</v>
      </c>
      <c r="E19" s="117">
        <f>D19</f>
        <v>-16496</v>
      </c>
      <c r="F19" s="122">
        <v>-27315</v>
      </c>
      <c r="G19" s="117">
        <v>-4934</v>
      </c>
      <c r="H19" s="117">
        <v>-9630</v>
      </c>
      <c r="I19" s="117">
        <v>-9956</v>
      </c>
      <c r="J19" s="117">
        <v>-9255</v>
      </c>
      <c r="N19" s="191"/>
      <c r="O19" s="191"/>
    </row>
    <row r="20" spans="1:15" ht="20.100000000000001" customHeight="1">
      <c r="A20" s="9" t="s">
        <v>294</v>
      </c>
      <c r="B20" s="10">
        <v>3120</v>
      </c>
      <c r="C20" s="117">
        <v>-8861</v>
      </c>
      <c r="D20" s="187">
        <v>-14820</v>
      </c>
      <c r="E20" s="117">
        <f t="shared" ref="E20:E71" si="4">D20</f>
        <v>-14820</v>
      </c>
      <c r="F20" s="122">
        <v>-17903</v>
      </c>
      <c r="G20" s="117">
        <f>F20/4</f>
        <v>-4475.75</v>
      </c>
      <c r="H20" s="117">
        <v>-4476</v>
      </c>
      <c r="I20" s="117">
        <v>-4476</v>
      </c>
      <c r="J20" s="117">
        <v>-4476</v>
      </c>
      <c r="N20" s="191"/>
      <c r="O20" s="191"/>
    </row>
    <row r="21" spans="1:15" ht="20.100000000000001" customHeight="1">
      <c r="A21" s="9" t="s">
        <v>98</v>
      </c>
      <c r="B21" s="10">
        <v>3130</v>
      </c>
      <c r="C21" s="122"/>
      <c r="D21" s="122"/>
      <c r="E21" s="117">
        <f t="shared" si="4"/>
        <v>0</v>
      </c>
      <c r="F21" s="122"/>
      <c r="G21" s="122"/>
      <c r="H21" s="122"/>
      <c r="I21" s="122"/>
      <c r="J21" s="122"/>
    </row>
    <row r="22" spans="1:15" ht="20.100000000000001" customHeight="1">
      <c r="A22" s="9" t="s">
        <v>97</v>
      </c>
      <c r="B22" s="7">
        <v>3131</v>
      </c>
      <c r="C22" s="117"/>
      <c r="D22" s="117"/>
      <c r="E22" s="117">
        <f t="shared" si="4"/>
        <v>0</v>
      </c>
      <c r="F22" s="122"/>
      <c r="G22" s="117"/>
      <c r="H22" s="117"/>
      <c r="I22" s="117"/>
      <c r="J22" s="117"/>
    </row>
    <row r="23" spans="1:15" ht="20.100000000000001" customHeight="1">
      <c r="A23" s="9" t="s">
        <v>100</v>
      </c>
      <c r="B23" s="7">
        <v>3132</v>
      </c>
      <c r="C23" s="117"/>
      <c r="D23" s="117"/>
      <c r="E23" s="117">
        <f t="shared" si="4"/>
        <v>0</v>
      </c>
      <c r="F23" s="122"/>
      <c r="G23" s="117"/>
      <c r="H23" s="117"/>
      <c r="I23" s="117"/>
      <c r="J23" s="117"/>
    </row>
    <row r="24" spans="1:15" ht="20.100000000000001" customHeight="1">
      <c r="A24" s="9" t="s">
        <v>119</v>
      </c>
      <c r="B24" s="7">
        <v>3133</v>
      </c>
      <c r="C24" s="117"/>
      <c r="D24" s="117"/>
      <c r="E24" s="117">
        <f t="shared" si="4"/>
        <v>0</v>
      </c>
      <c r="F24" s="122"/>
      <c r="G24" s="117"/>
      <c r="H24" s="117"/>
      <c r="I24" s="117"/>
      <c r="J24" s="117"/>
    </row>
    <row r="25" spans="1:15" ht="20.100000000000001" customHeight="1">
      <c r="A25" s="9" t="s">
        <v>295</v>
      </c>
      <c r="B25" s="10">
        <v>3140</v>
      </c>
      <c r="C25" s="122">
        <f>C26+C27+C30+C31</f>
        <v>-4342</v>
      </c>
      <c r="D25" s="122">
        <f>D26+D27+D30+D32+D33+D34</f>
        <v>-9242.2000000000007</v>
      </c>
      <c r="E25" s="117">
        <f t="shared" si="4"/>
        <v>-9242.2000000000007</v>
      </c>
      <c r="F25" s="122">
        <f t="shared" ref="F25:F32" si="5">D25*1.1798</f>
        <v>-10903.947560000001</v>
      </c>
      <c r="G25" s="122">
        <f>G26+G27+G30</f>
        <v>-1812.75</v>
      </c>
      <c r="H25" s="122">
        <f t="shared" ref="H25:I25" si="6">H26+H27+H30</f>
        <v>-1813</v>
      </c>
      <c r="I25" s="122">
        <f t="shared" si="6"/>
        <v>-1813</v>
      </c>
      <c r="J25" s="122">
        <v>995</v>
      </c>
      <c r="N25" s="191"/>
      <c r="O25" s="191"/>
    </row>
    <row r="26" spans="1:15" ht="20.100000000000001" customHeight="1">
      <c r="A26" s="9" t="s">
        <v>296</v>
      </c>
      <c r="B26" s="7">
        <v>3141</v>
      </c>
      <c r="C26" s="117">
        <v>0</v>
      </c>
      <c r="D26" s="187">
        <v>0</v>
      </c>
      <c r="E26" s="117">
        <f t="shared" si="4"/>
        <v>0</v>
      </c>
      <c r="F26" s="122">
        <f t="shared" si="5"/>
        <v>0</v>
      </c>
      <c r="G26" s="117">
        <v>0</v>
      </c>
      <c r="H26" s="117">
        <v>0</v>
      </c>
      <c r="I26" s="117">
        <v>0</v>
      </c>
      <c r="J26" s="117">
        <v>0</v>
      </c>
      <c r="N26" s="191"/>
      <c r="O26" s="191"/>
    </row>
    <row r="27" spans="1:15" ht="20.100000000000001" customHeight="1">
      <c r="A27" s="9" t="s">
        <v>297</v>
      </c>
      <c r="B27" s="7">
        <v>3142</v>
      </c>
      <c r="C27" s="117">
        <v>-2158</v>
      </c>
      <c r="D27" s="187">
        <v>-2870</v>
      </c>
      <c r="E27" s="117">
        <f t="shared" si="4"/>
        <v>-2870</v>
      </c>
      <c r="F27" s="122">
        <v>-3387</v>
      </c>
      <c r="G27" s="117">
        <f>F27/4</f>
        <v>-846.75</v>
      </c>
      <c r="H27" s="117">
        <v>-847</v>
      </c>
      <c r="I27" s="117">
        <v>-847</v>
      </c>
      <c r="J27" s="117">
        <v>-847</v>
      </c>
      <c r="N27" s="191"/>
      <c r="O27" s="191"/>
    </row>
    <row r="28" spans="1:15" ht="20.100000000000001" customHeight="1">
      <c r="A28" s="9" t="s">
        <v>91</v>
      </c>
      <c r="B28" s="7">
        <v>3143</v>
      </c>
      <c r="C28" s="117"/>
      <c r="D28" s="117"/>
      <c r="E28" s="117">
        <f t="shared" si="4"/>
        <v>0</v>
      </c>
      <c r="F28" s="122">
        <f t="shared" si="5"/>
        <v>0</v>
      </c>
      <c r="G28" s="117"/>
      <c r="H28" s="117"/>
      <c r="I28" s="117"/>
      <c r="J28" s="117"/>
    </row>
    <row r="29" spans="1:15" ht="20.100000000000001" customHeight="1">
      <c r="A29" s="9" t="s">
        <v>298</v>
      </c>
      <c r="B29" s="7">
        <v>3144</v>
      </c>
      <c r="C29" s="117"/>
      <c r="D29" s="117"/>
      <c r="E29" s="117">
        <f t="shared" si="4"/>
        <v>0</v>
      </c>
      <c r="F29" s="122">
        <f t="shared" si="5"/>
        <v>0</v>
      </c>
      <c r="G29" s="117"/>
      <c r="H29" s="117"/>
      <c r="I29" s="117"/>
      <c r="J29" s="117"/>
    </row>
    <row r="30" spans="1:15" ht="20.100000000000001" customHeight="1">
      <c r="A30" s="9" t="s">
        <v>90</v>
      </c>
      <c r="B30" s="7">
        <v>3145</v>
      </c>
      <c r="C30" s="117">
        <v>-2184</v>
      </c>
      <c r="D30" s="187">
        <v>-2889.9</v>
      </c>
      <c r="E30" s="117">
        <f t="shared" si="4"/>
        <v>-2889.9</v>
      </c>
      <c r="F30" s="122">
        <v>-3864</v>
      </c>
      <c r="G30" s="187">
        <f>F30/4</f>
        <v>-966</v>
      </c>
      <c r="H30" s="187">
        <v>-966</v>
      </c>
      <c r="I30" s="187">
        <v>-966</v>
      </c>
      <c r="J30" s="187">
        <v>-966</v>
      </c>
      <c r="L30" s="191"/>
      <c r="N30" s="191"/>
      <c r="O30" s="191"/>
    </row>
    <row r="31" spans="1:15" ht="20.100000000000001" customHeight="1">
      <c r="A31" s="9" t="s">
        <v>299</v>
      </c>
      <c r="B31" s="7">
        <v>3146</v>
      </c>
      <c r="C31" s="122">
        <v>0</v>
      </c>
      <c r="D31" s="122">
        <f>D32</f>
        <v>0</v>
      </c>
      <c r="E31" s="117">
        <f t="shared" si="4"/>
        <v>0</v>
      </c>
      <c r="F31" s="122">
        <f t="shared" si="5"/>
        <v>0</v>
      </c>
      <c r="G31" s="122">
        <v>0</v>
      </c>
      <c r="H31" s="122">
        <v>0</v>
      </c>
      <c r="I31" s="122">
        <v>0</v>
      </c>
      <c r="J31" s="122">
        <v>0</v>
      </c>
      <c r="O31" s="191"/>
    </row>
    <row r="32" spans="1:15" ht="19.5" customHeight="1">
      <c r="A32" s="176" t="s">
        <v>300</v>
      </c>
      <c r="B32" s="7" t="s">
        <v>301</v>
      </c>
      <c r="C32" s="117">
        <v>0</v>
      </c>
      <c r="D32" s="187">
        <v>0</v>
      </c>
      <c r="E32" s="117">
        <f t="shared" si="4"/>
        <v>0</v>
      </c>
      <c r="F32" s="122">
        <f t="shared" si="5"/>
        <v>0</v>
      </c>
      <c r="G32" s="122">
        <v>0</v>
      </c>
      <c r="H32" s="122">
        <v>0</v>
      </c>
      <c r="I32" s="122">
        <v>0</v>
      </c>
      <c r="J32" s="122">
        <v>0</v>
      </c>
    </row>
    <row r="33" spans="1:10">
      <c r="A33" s="176" t="s">
        <v>300</v>
      </c>
      <c r="B33" s="7" t="s">
        <v>302</v>
      </c>
      <c r="C33" s="117"/>
      <c r="D33" s="117"/>
      <c r="E33" s="117">
        <f t="shared" si="4"/>
        <v>0</v>
      </c>
      <c r="F33" s="122"/>
      <c r="G33" s="117"/>
      <c r="H33" s="117"/>
      <c r="I33" s="117"/>
      <c r="J33" s="117"/>
    </row>
    <row r="34" spans="1:10" ht="20.100000000000001" customHeight="1">
      <c r="A34" s="234" t="s">
        <v>462</v>
      </c>
      <c r="B34" s="7">
        <v>3150</v>
      </c>
      <c r="C34" s="117">
        <v>-2017</v>
      </c>
      <c r="D34" s="117">
        <f>-(3260+222.3)</f>
        <v>-3482.3</v>
      </c>
      <c r="E34" s="117">
        <f t="shared" si="4"/>
        <v>-3482.3</v>
      </c>
      <c r="F34" s="122">
        <v>-5045</v>
      </c>
      <c r="G34" s="117">
        <f>F34/4</f>
        <v>-1261.25</v>
      </c>
      <c r="H34" s="117">
        <v>-1261</v>
      </c>
      <c r="I34" s="117">
        <v>-1261</v>
      </c>
      <c r="J34" s="117">
        <v>-1261</v>
      </c>
    </row>
    <row r="35" spans="1:10" ht="20.100000000000001" customHeight="1">
      <c r="A35" s="9" t="s">
        <v>303</v>
      </c>
      <c r="B35" s="10">
        <v>3160</v>
      </c>
      <c r="C35" s="117"/>
      <c r="D35" s="117"/>
      <c r="E35" s="117">
        <f t="shared" si="4"/>
        <v>0</v>
      </c>
      <c r="F35" s="122"/>
      <c r="G35" s="117"/>
      <c r="H35" s="117"/>
      <c r="I35" s="117"/>
      <c r="J35" s="117"/>
    </row>
    <row r="36" spans="1:10" ht="41.45" customHeight="1">
      <c r="A36" s="234" t="s">
        <v>464</v>
      </c>
      <c r="B36" s="10">
        <v>3170</v>
      </c>
      <c r="C36" s="117">
        <v>-519</v>
      </c>
      <c r="D36" s="117">
        <v>-86</v>
      </c>
      <c r="E36" s="117">
        <f t="shared" si="4"/>
        <v>-86</v>
      </c>
      <c r="F36" s="122">
        <v>-86</v>
      </c>
      <c r="G36" s="117">
        <f>F36/4</f>
        <v>-21.5</v>
      </c>
      <c r="H36" s="117">
        <v>-22</v>
      </c>
      <c r="I36" s="117">
        <v>-22</v>
      </c>
      <c r="J36" s="117">
        <v>-20</v>
      </c>
    </row>
    <row r="37" spans="1:10" ht="20.100000000000001" customHeight="1">
      <c r="A37" s="11" t="s">
        <v>257</v>
      </c>
      <c r="B37" s="12">
        <v>3195</v>
      </c>
      <c r="C37" s="151">
        <f>C7+C18</f>
        <v>263</v>
      </c>
      <c r="D37" s="151">
        <f t="shared" ref="D37:J37" si="7">D7+D18</f>
        <v>757.5</v>
      </c>
      <c r="E37" s="151">
        <f t="shared" si="7"/>
        <v>843.5</v>
      </c>
      <c r="F37" s="151">
        <f t="shared" si="7"/>
        <v>1679.0524399999995</v>
      </c>
      <c r="G37" s="151">
        <f t="shared" si="7"/>
        <v>0.25</v>
      </c>
      <c r="H37" s="151">
        <f t="shared" si="7"/>
        <v>1546</v>
      </c>
      <c r="I37" s="151">
        <f t="shared" si="7"/>
        <v>100</v>
      </c>
      <c r="J37" s="151">
        <f t="shared" si="7"/>
        <v>33</v>
      </c>
    </row>
    <row r="38" spans="1:10" ht="20.100000000000001" customHeight="1">
      <c r="A38" s="157" t="s">
        <v>141</v>
      </c>
      <c r="B38" s="138"/>
      <c r="C38" s="139"/>
      <c r="D38" s="139"/>
      <c r="E38" s="117">
        <f t="shared" si="4"/>
        <v>0</v>
      </c>
      <c r="F38" s="139"/>
      <c r="G38" s="139"/>
      <c r="H38" s="139"/>
      <c r="I38" s="139"/>
      <c r="J38" s="140"/>
    </row>
    <row r="39" spans="1:10" ht="20.100000000000001" customHeight="1">
      <c r="A39" s="148" t="s">
        <v>304</v>
      </c>
      <c r="B39" s="141">
        <v>3200</v>
      </c>
      <c r="C39" s="151">
        <f>SUM(C40:C43)</f>
        <v>1410</v>
      </c>
      <c r="D39" s="151">
        <f t="shared" ref="D39:J39" si="8">SUM(D40:D43)</f>
        <v>571</v>
      </c>
      <c r="E39" s="151">
        <f t="shared" si="8"/>
        <v>571</v>
      </c>
      <c r="F39" s="151">
        <f t="shared" si="8"/>
        <v>0</v>
      </c>
      <c r="G39" s="151">
        <f t="shared" si="8"/>
        <v>0</v>
      </c>
      <c r="H39" s="151">
        <f t="shared" si="8"/>
        <v>0</v>
      </c>
      <c r="I39" s="151">
        <f t="shared" si="8"/>
        <v>0</v>
      </c>
      <c r="J39" s="151">
        <f t="shared" si="8"/>
        <v>0</v>
      </c>
    </row>
    <row r="40" spans="1:10" ht="20.100000000000001" customHeight="1">
      <c r="A40" s="9" t="s">
        <v>305</v>
      </c>
      <c r="B40" s="7">
        <v>3210</v>
      </c>
      <c r="C40" s="117"/>
      <c r="D40" s="117"/>
      <c r="E40" s="117">
        <f t="shared" si="4"/>
        <v>0</v>
      </c>
      <c r="F40" s="122"/>
      <c r="G40" s="117"/>
      <c r="H40" s="117"/>
      <c r="I40" s="117"/>
      <c r="J40" s="117"/>
    </row>
    <row r="41" spans="1:10" ht="20.100000000000001" customHeight="1">
      <c r="A41" s="9" t="s">
        <v>306</v>
      </c>
      <c r="B41" s="10">
        <v>3220</v>
      </c>
      <c r="C41" s="117"/>
      <c r="D41" s="117"/>
      <c r="E41" s="117">
        <f t="shared" si="4"/>
        <v>0</v>
      </c>
      <c r="F41" s="122"/>
      <c r="G41" s="117"/>
      <c r="H41" s="117"/>
      <c r="I41" s="117"/>
      <c r="J41" s="117"/>
    </row>
    <row r="42" spans="1:10" ht="20.100000000000001" customHeight="1">
      <c r="A42" s="9" t="s">
        <v>55</v>
      </c>
      <c r="B42" s="10">
        <v>3230</v>
      </c>
      <c r="C42" s="117"/>
      <c r="D42" s="117"/>
      <c r="E42" s="117">
        <f t="shared" si="4"/>
        <v>0</v>
      </c>
      <c r="F42" s="122"/>
      <c r="G42" s="117"/>
      <c r="H42" s="117"/>
      <c r="I42" s="117"/>
      <c r="J42" s="117"/>
    </row>
    <row r="43" spans="1:10" ht="38.25" customHeight="1">
      <c r="A43" s="234" t="s">
        <v>465</v>
      </c>
      <c r="B43" s="10">
        <v>3240</v>
      </c>
      <c r="C43" s="117">
        <v>1410</v>
      </c>
      <c r="D43" s="117">
        <v>571</v>
      </c>
      <c r="E43" s="117">
        <f t="shared" si="4"/>
        <v>571</v>
      </c>
      <c r="F43" s="122"/>
      <c r="G43" s="117"/>
      <c r="H43" s="117"/>
      <c r="I43" s="117"/>
      <c r="J43" s="117"/>
    </row>
    <row r="44" spans="1:10" ht="20.100000000000001" customHeight="1">
      <c r="A44" s="11" t="s">
        <v>307</v>
      </c>
      <c r="B44" s="12">
        <v>3255</v>
      </c>
      <c r="C44" s="151">
        <f>SUM(C45:C49)</f>
        <v>0</v>
      </c>
      <c r="D44" s="151">
        <f t="shared" ref="D44:J44" si="9">SUM(D45:D49)</f>
        <v>-1541</v>
      </c>
      <c r="E44" s="151">
        <f t="shared" si="9"/>
        <v>-1541</v>
      </c>
      <c r="F44" s="151">
        <f t="shared" si="9"/>
        <v>-1500</v>
      </c>
      <c r="G44" s="151">
        <f t="shared" si="9"/>
        <v>0</v>
      </c>
      <c r="H44" s="151">
        <f t="shared" si="9"/>
        <v>-1500</v>
      </c>
      <c r="I44" s="151">
        <f t="shared" si="9"/>
        <v>0</v>
      </c>
      <c r="J44" s="151">
        <f t="shared" si="9"/>
        <v>0</v>
      </c>
    </row>
    <row r="45" spans="1:10" ht="20.100000000000001" customHeight="1">
      <c r="A45" s="9" t="s">
        <v>373</v>
      </c>
      <c r="B45" s="10">
        <v>3260</v>
      </c>
      <c r="C45" s="117"/>
      <c r="D45" s="117">
        <v>-1541</v>
      </c>
      <c r="E45" s="117">
        <f t="shared" si="4"/>
        <v>-1541</v>
      </c>
      <c r="F45" s="122">
        <v>-1500</v>
      </c>
      <c r="G45" s="117"/>
      <c r="H45" s="117">
        <v>-1500</v>
      </c>
      <c r="I45" s="117"/>
      <c r="J45" s="117"/>
    </row>
    <row r="46" spans="1:10" ht="20.100000000000001" customHeight="1">
      <c r="A46" s="9" t="s">
        <v>374</v>
      </c>
      <c r="B46" s="10">
        <v>3265</v>
      </c>
      <c r="C46" s="117"/>
      <c r="D46" s="117"/>
      <c r="E46" s="117">
        <f t="shared" si="4"/>
        <v>0</v>
      </c>
      <c r="F46" s="122"/>
      <c r="G46" s="117"/>
      <c r="H46" s="117"/>
      <c r="I46" s="117"/>
      <c r="J46" s="117"/>
    </row>
    <row r="47" spans="1:10" ht="20.100000000000001" customHeight="1">
      <c r="A47" s="9" t="s">
        <v>375</v>
      </c>
      <c r="B47" s="10">
        <v>3270</v>
      </c>
      <c r="C47" s="117"/>
      <c r="D47" s="117"/>
      <c r="E47" s="117">
        <f t="shared" si="4"/>
        <v>0</v>
      </c>
      <c r="F47" s="122"/>
      <c r="G47" s="117"/>
      <c r="H47" s="117"/>
      <c r="I47" s="117"/>
      <c r="J47" s="117"/>
    </row>
    <row r="48" spans="1:10" ht="20.100000000000001" customHeight="1">
      <c r="A48" s="9" t="s">
        <v>56</v>
      </c>
      <c r="B48" s="10">
        <v>3275</v>
      </c>
      <c r="C48" s="117"/>
      <c r="D48" s="117"/>
      <c r="E48" s="117">
        <f t="shared" si="4"/>
        <v>0</v>
      </c>
      <c r="F48" s="122"/>
      <c r="G48" s="117"/>
      <c r="H48" s="117"/>
      <c r="I48" s="117"/>
      <c r="J48" s="117"/>
    </row>
    <row r="49" spans="1:10" ht="20.100000000000001" customHeight="1">
      <c r="A49" s="234" t="s">
        <v>463</v>
      </c>
      <c r="B49" s="10">
        <v>3280</v>
      </c>
      <c r="C49" s="117">
        <v>0</v>
      </c>
      <c r="D49" s="117"/>
      <c r="E49" s="117">
        <f t="shared" si="4"/>
        <v>0</v>
      </c>
      <c r="F49" s="122"/>
      <c r="G49" s="117"/>
      <c r="H49" s="117"/>
      <c r="I49" s="117"/>
      <c r="J49" s="117"/>
    </row>
    <row r="50" spans="1:10" ht="20.100000000000001" customHeight="1">
      <c r="A50" s="149" t="s">
        <v>142</v>
      </c>
      <c r="B50" s="142">
        <v>3295</v>
      </c>
      <c r="C50" s="151">
        <f>C39-C44</f>
        <v>1410</v>
      </c>
      <c r="D50" s="151">
        <f>D39+D44</f>
        <v>-970</v>
      </c>
      <c r="E50" s="151">
        <f>E39+E44</f>
        <v>-970</v>
      </c>
      <c r="F50" s="151">
        <f>F39+F44</f>
        <v>-1500</v>
      </c>
      <c r="G50" s="151">
        <f t="shared" ref="G50:J50" si="10">G39-G44</f>
        <v>0</v>
      </c>
      <c r="H50" s="151">
        <f>H39+H44</f>
        <v>-1500</v>
      </c>
      <c r="I50" s="151">
        <f t="shared" si="10"/>
        <v>0</v>
      </c>
      <c r="J50" s="151">
        <f t="shared" si="10"/>
        <v>0</v>
      </c>
    </row>
    <row r="51" spans="1:10" ht="20.100000000000001" customHeight="1">
      <c r="A51" s="157" t="s">
        <v>143</v>
      </c>
      <c r="B51" s="138"/>
      <c r="C51" s="139"/>
      <c r="D51" s="139"/>
      <c r="E51" s="117">
        <f t="shared" si="4"/>
        <v>0</v>
      </c>
      <c r="F51" s="139"/>
      <c r="G51" s="139"/>
      <c r="H51" s="139"/>
      <c r="I51" s="139"/>
      <c r="J51" s="140"/>
    </row>
    <row r="52" spans="1:10" ht="20.100000000000001" customHeight="1">
      <c r="A52" s="11" t="s">
        <v>308</v>
      </c>
      <c r="B52" s="12">
        <v>3300</v>
      </c>
      <c r="C52" s="151">
        <f>SUM(C53:C58)</f>
        <v>0</v>
      </c>
      <c r="D52" s="151">
        <f t="shared" ref="D52:J52" si="11">SUM(D53:D58)</f>
        <v>23</v>
      </c>
      <c r="E52" s="151">
        <f t="shared" si="11"/>
        <v>23</v>
      </c>
      <c r="F52" s="151">
        <f t="shared" si="11"/>
        <v>20</v>
      </c>
      <c r="G52" s="151">
        <f t="shared" si="11"/>
        <v>5</v>
      </c>
      <c r="H52" s="151">
        <f t="shared" si="11"/>
        <v>5</v>
      </c>
      <c r="I52" s="151">
        <f t="shared" si="11"/>
        <v>5</v>
      </c>
      <c r="J52" s="151">
        <f t="shared" si="11"/>
        <v>5</v>
      </c>
    </row>
    <row r="53" spans="1:10" ht="20.100000000000001" customHeight="1">
      <c r="A53" s="9" t="s">
        <v>309</v>
      </c>
      <c r="B53" s="10">
        <v>3310</v>
      </c>
      <c r="C53" s="117"/>
      <c r="D53" s="117"/>
      <c r="E53" s="117">
        <f t="shared" si="4"/>
        <v>0</v>
      </c>
      <c r="F53" s="122"/>
      <c r="G53" s="117"/>
      <c r="H53" s="117"/>
      <c r="I53" s="117"/>
      <c r="J53" s="117"/>
    </row>
    <row r="54" spans="1:10" ht="20.100000000000001" customHeight="1">
      <c r="A54" s="9" t="s">
        <v>310</v>
      </c>
      <c r="B54" s="10">
        <v>3320</v>
      </c>
      <c r="C54" s="122"/>
      <c r="D54" s="122"/>
      <c r="E54" s="117">
        <f t="shared" si="4"/>
        <v>0</v>
      </c>
      <c r="F54" s="122"/>
      <c r="G54" s="122"/>
      <c r="H54" s="122"/>
      <c r="I54" s="122"/>
      <c r="J54" s="122"/>
    </row>
    <row r="55" spans="1:10" ht="20.100000000000001" customHeight="1">
      <c r="A55" s="9" t="s">
        <v>97</v>
      </c>
      <c r="B55" s="7">
        <v>3321</v>
      </c>
      <c r="C55" s="117"/>
      <c r="D55" s="117"/>
      <c r="E55" s="117">
        <f t="shared" si="4"/>
        <v>0</v>
      </c>
      <c r="F55" s="122"/>
      <c r="G55" s="117"/>
      <c r="H55" s="117"/>
      <c r="I55" s="117"/>
      <c r="J55" s="117"/>
    </row>
    <row r="56" spans="1:10" ht="20.100000000000001" customHeight="1">
      <c r="A56" s="9" t="s">
        <v>100</v>
      </c>
      <c r="B56" s="7">
        <v>3322</v>
      </c>
      <c r="C56" s="117"/>
      <c r="D56" s="117"/>
      <c r="E56" s="117">
        <f t="shared" si="4"/>
        <v>0</v>
      </c>
      <c r="F56" s="122"/>
      <c r="G56" s="117"/>
      <c r="H56" s="117"/>
      <c r="I56" s="117"/>
      <c r="J56" s="117"/>
    </row>
    <row r="57" spans="1:10" ht="20.100000000000001" customHeight="1">
      <c r="A57" s="9" t="s">
        <v>119</v>
      </c>
      <c r="B57" s="7">
        <v>3323</v>
      </c>
      <c r="C57" s="117"/>
      <c r="D57" s="117"/>
      <c r="E57" s="117">
        <f t="shared" si="4"/>
        <v>0</v>
      </c>
      <c r="F57" s="122"/>
      <c r="G57" s="117"/>
      <c r="H57" s="117"/>
      <c r="I57" s="117"/>
      <c r="J57" s="117"/>
    </row>
    <row r="58" spans="1:10" ht="20.100000000000001" customHeight="1">
      <c r="A58" s="9" t="s">
        <v>391</v>
      </c>
      <c r="B58" s="10">
        <v>3340</v>
      </c>
      <c r="C58" s="117"/>
      <c r="D58" s="117">
        <v>23</v>
      </c>
      <c r="E58" s="117">
        <f t="shared" si="4"/>
        <v>23</v>
      </c>
      <c r="F58" s="122">
        <v>20</v>
      </c>
      <c r="G58" s="117">
        <v>5</v>
      </c>
      <c r="H58" s="117">
        <v>5</v>
      </c>
      <c r="I58" s="117">
        <v>5</v>
      </c>
      <c r="J58" s="117">
        <v>5</v>
      </c>
    </row>
    <row r="59" spans="1:10" ht="20.100000000000001" customHeight="1">
      <c r="A59" s="11" t="s">
        <v>311</v>
      </c>
      <c r="B59" s="12">
        <v>3345</v>
      </c>
      <c r="C59" s="151">
        <f>SUM(C61:C66)</f>
        <v>-1656.9</v>
      </c>
      <c r="D59" s="151">
        <f t="shared" ref="D59:J59" si="12">SUM(D61:D66)</f>
        <v>0</v>
      </c>
      <c r="E59" s="151">
        <f t="shared" si="12"/>
        <v>0</v>
      </c>
      <c r="F59" s="151">
        <f t="shared" si="12"/>
        <v>0</v>
      </c>
      <c r="G59" s="151">
        <f t="shared" si="12"/>
        <v>0</v>
      </c>
      <c r="H59" s="151">
        <f t="shared" si="12"/>
        <v>0</v>
      </c>
      <c r="I59" s="151">
        <f t="shared" si="12"/>
        <v>0</v>
      </c>
      <c r="J59" s="151">
        <f t="shared" si="12"/>
        <v>0</v>
      </c>
    </row>
    <row r="60" spans="1:10" ht="20.100000000000001" customHeight="1">
      <c r="A60" s="9" t="s">
        <v>312</v>
      </c>
      <c r="B60" s="10">
        <v>3350</v>
      </c>
      <c r="C60" s="117"/>
      <c r="D60" s="117"/>
      <c r="E60" s="117">
        <f t="shared" si="4"/>
        <v>0</v>
      </c>
      <c r="F60" s="122"/>
      <c r="G60" s="117"/>
      <c r="H60" s="117"/>
      <c r="I60" s="117"/>
      <c r="J60" s="117"/>
    </row>
    <row r="61" spans="1:10" ht="20.100000000000001" customHeight="1">
      <c r="A61" s="9" t="s">
        <v>313</v>
      </c>
      <c r="B61" s="7">
        <v>3360</v>
      </c>
      <c r="C61" s="122"/>
      <c r="D61" s="122"/>
      <c r="E61" s="117">
        <f t="shared" si="4"/>
        <v>0</v>
      </c>
      <c r="F61" s="122"/>
      <c r="G61" s="122"/>
      <c r="H61" s="122"/>
      <c r="I61" s="122"/>
      <c r="J61" s="122"/>
    </row>
    <row r="62" spans="1:10" ht="20.100000000000001" customHeight="1">
      <c r="A62" s="9" t="s">
        <v>97</v>
      </c>
      <c r="B62" s="7">
        <v>3361</v>
      </c>
      <c r="C62" s="117"/>
      <c r="D62" s="117"/>
      <c r="E62" s="117">
        <f t="shared" si="4"/>
        <v>0</v>
      </c>
      <c r="F62" s="122"/>
      <c r="G62" s="117"/>
      <c r="H62" s="117"/>
      <c r="I62" s="117"/>
      <c r="J62" s="117"/>
    </row>
    <row r="63" spans="1:10" ht="20.100000000000001" customHeight="1">
      <c r="A63" s="9" t="s">
        <v>100</v>
      </c>
      <c r="B63" s="7">
        <v>3362</v>
      </c>
      <c r="C63" s="117"/>
      <c r="D63" s="117"/>
      <c r="E63" s="117">
        <f t="shared" si="4"/>
        <v>0</v>
      </c>
      <c r="F63" s="122"/>
      <c r="G63" s="117"/>
      <c r="H63" s="117"/>
      <c r="I63" s="117"/>
      <c r="J63" s="117"/>
    </row>
    <row r="64" spans="1:10" ht="20.100000000000001" customHeight="1">
      <c r="A64" s="9" t="s">
        <v>119</v>
      </c>
      <c r="B64" s="7">
        <v>3363</v>
      </c>
      <c r="C64" s="117"/>
      <c r="D64" s="117"/>
      <c r="E64" s="117">
        <f t="shared" si="4"/>
        <v>0</v>
      </c>
      <c r="F64" s="122"/>
      <c r="G64" s="117"/>
      <c r="H64" s="117"/>
      <c r="I64" s="117"/>
      <c r="J64" s="117"/>
    </row>
    <row r="65" spans="1:10" ht="20.100000000000001" customHeight="1">
      <c r="A65" s="9" t="s">
        <v>314</v>
      </c>
      <c r="B65" s="7">
        <v>3370</v>
      </c>
      <c r="C65" s="117"/>
      <c r="D65" s="117"/>
      <c r="E65" s="117">
        <f t="shared" si="4"/>
        <v>0</v>
      </c>
      <c r="F65" s="122"/>
      <c r="G65" s="117"/>
      <c r="H65" s="117"/>
      <c r="I65" s="117"/>
      <c r="J65" s="117"/>
    </row>
    <row r="66" spans="1:10" ht="20.100000000000001" customHeight="1">
      <c r="A66" s="234" t="s">
        <v>466</v>
      </c>
      <c r="B66" s="10">
        <v>3380</v>
      </c>
      <c r="C66" s="117">
        <v>-1656.9</v>
      </c>
      <c r="D66" s="117"/>
      <c r="E66" s="117"/>
      <c r="F66" s="122"/>
      <c r="G66" s="117"/>
      <c r="H66" s="117"/>
      <c r="I66" s="117"/>
      <c r="J66" s="117"/>
    </row>
    <row r="67" spans="1:10" ht="20.100000000000001" customHeight="1">
      <c r="A67" s="11" t="s">
        <v>144</v>
      </c>
      <c r="B67" s="12">
        <v>3395</v>
      </c>
      <c r="C67" s="151">
        <f>C59+C52</f>
        <v>-1656.9</v>
      </c>
      <c r="D67" s="151">
        <f t="shared" ref="D67:J67" si="13">D59+D52</f>
        <v>23</v>
      </c>
      <c r="E67" s="151">
        <f t="shared" si="13"/>
        <v>23</v>
      </c>
      <c r="F67" s="151">
        <f t="shared" si="13"/>
        <v>20</v>
      </c>
      <c r="G67" s="151">
        <f t="shared" si="13"/>
        <v>5</v>
      </c>
      <c r="H67" s="151">
        <f t="shared" si="13"/>
        <v>5</v>
      </c>
      <c r="I67" s="151">
        <f t="shared" si="13"/>
        <v>5</v>
      </c>
      <c r="J67" s="151">
        <f t="shared" si="13"/>
        <v>5</v>
      </c>
    </row>
    <row r="68" spans="1:10" ht="20.100000000000001" customHeight="1">
      <c r="A68" s="158" t="s">
        <v>35</v>
      </c>
      <c r="B68" s="12">
        <v>3400</v>
      </c>
      <c r="C68" s="151">
        <f>C37+C50+C66</f>
        <v>16.099999999999909</v>
      </c>
      <c r="D68" s="151">
        <v>-213</v>
      </c>
      <c r="E68" s="151">
        <f t="shared" ref="E68:J68" si="14">E37+E50+E66</f>
        <v>-126.5</v>
      </c>
      <c r="F68" s="151">
        <f t="shared" si="14"/>
        <v>179.05243999999948</v>
      </c>
      <c r="G68" s="151">
        <f t="shared" si="14"/>
        <v>0.25</v>
      </c>
      <c r="H68" s="151">
        <f t="shared" si="14"/>
        <v>46</v>
      </c>
      <c r="I68" s="151">
        <f t="shared" si="14"/>
        <v>100</v>
      </c>
      <c r="J68" s="151">
        <f t="shared" si="14"/>
        <v>33</v>
      </c>
    </row>
    <row r="69" spans="1:10" s="18" customFormat="1" ht="20.100000000000001" customHeight="1">
      <c r="A69" s="9" t="s">
        <v>256</v>
      </c>
      <c r="B69" s="10">
        <v>3405</v>
      </c>
      <c r="C69" s="117">
        <v>397</v>
      </c>
      <c r="D69" s="117">
        <v>413</v>
      </c>
      <c r="E69" s="117">
        <f t="shared" si="4"/>
        <v>413</v>
      </c>
      <c r="F69" s="117">
        <v>200</v>
      </c>
      <c r="G69" s="117">
        <v>200</v>
      </c>
      <c r="H69" s="117">
        <v>200</v>
      </c>
      <c r="I69" s="117">
        <v>246</v>
      </c>
      <c r="J69" s="117">
        <v>346</v>
      </c>
    </row>
    <row r="70" spans="1:10" s="18" customFormat="1" ht="20.100000000000001" customHeight="1">
      <c r="A70" s="96" t="s">
        <v>147</v>
      </c>
      <c r="B70" s="10">
        <v>3410</v>
      </c>
      <c r="C70" s="117"/>
      <c r="D70" s="117"/>
      <c r="E70" s="117">
        <f t="shared" si="4"/>
        <v>0</v>
      </c>
      <c r="F70" s="122"/>
      <c r="G70" s="117"/>
      <c r="H70" s="117"/>
      <c r="I70" s="117"/>
      <c r="J70" s="117"/>
    </row>
    <row r="71" spans="1:10" s="18" customFormat="1" ht="20.100000000000001" customHeight="1">
      <c r="A71" s="9" t="s">
        <v>259</v>
      </c>
      <c r="B71" s="10">
        <v>3415</v>
      </c>
      <c r="C71" s="152">
        <f>C68+C69</f>
        <v>413.09999999999991</v>
      </c>
      <c r="D71" s="152">
        <f t="shared" ref="D71:J71" si="15">D68+D69</f>
        <v>200</v>
      </c>
      <c r="E71" s="117">
        <f t="shared" si="4"/>
        <v>200</v>
      </c>
      <c r="F71" s="152">
        <f t="shared" si="15"/>
        <v>379.05243999999948</v>
      </c>
      <c r="G71" s="152">
        <f t="shared" si="15"/>
        <v>200.25</v>
      </c>
      <c r="H71" s="152">
        <f t="shared" si="15"/>
        <v>246</v>
      </c>
      <c r="I71" s="152">
        <f t="shared" si="15"/>
        <v>346</v>
      </c>
      <c r="J71" s="152">
        <f t="shared" si="15"/>
        <v>379</v>
      </c>
    </row>
    <row r="72" spans="1:10" s="18" customFormat="1" ht="20.100000000000001" customHeight="1">
      <c r="A72" s="2"/>
      <c r="B72" s="36"/>
      <c r="C72" s="39"/>
      <c r="D72" s="37"/>
      <c r="E72" s="37"/>
      <c r="F72" s="21"/>
      <c r="G72" s="37"/>
      <c r="H72" s="37"/>
      <c r="I72" s="37"/>
      <c r="J72" s="37"/>
    </row>
    <row r="73" spans="1:10" s="18" customFormat="1" ht="20.100000000000001" customHeight="1">
      <c r="A73" s="2"/>
      <c r="B73" s="36"/>
      <c r="C73" s="39"/>
      <c r="D73" s="37"/>
      <c r="E73" s="37"/>
      <c r="F73" s="21"/>
      <c r="G73" s="37"/>
      <c r="H73" s="37"/>
      <c r="I73" s="37"/>
      <c r="J73" s="37"/>
    </row>
    <row r="74" spans="1:10" s="18" customFormat="1" ht="20.100000000000001" customHeight="1">
      <c r="A74" s="2"/>
      <c r="B74" s="36"/>
      <c r="C74" s="39"/>
      <c r="D74" s="37"/>
      <c r="E74" s="37"/>
      <c r="F74" s="21"/>
      <c r="G74" s="37"/>
      <c r="H74" s="37"/>
      <c r="I74" s="37"/>
      <c r="J74" s="37"/>
    </row>
    <row r="75" spans="1:10">
      <c r="A75" s="66" t="s">
        <v>398</v>
      </c>
      <c r="B75" s="1"/>
      <c r="C75" s="254" t="s">
        <v>110</v>
      </c>
      <c r="D75" s="255"/>
      <c r="E75" s="255"/>
      <c r="F75" s="255"/>
      <c r="G75" s="15"/>
      <c r="H75" s="256" t="s">
        <v>467</v>
      </c>
      <c r="I75" s="257"/>
      <c r="J75" s="257"/>
    </row>
    <row r="76" spans="1:10">
      <c r="A76" s="28" t="s">
        <v>84</v>
      </c>
      <c r="B76" s="3"/>
      <c r="C76" s="252" t="s">
        <v>85</v>
      </c>
      <c r="D76" s="252"/>
      <c r="E76" s="252"/>
      <c r="F76" s="252"/>
      <c r="G76" s="30"/>
      <c r="H76" s="270" t="s">
        <v>106</v>
      </c>
      <c r="I76" s="270"/>
      <c r="J76" s="270"/>
    </row>
    <row r="77" spans="1:10">
      <c r="C77" s="5"/>
    </row>
    <row r="78" spans="1:10">
      <c r="C78" s="5"/>
    </row>
    <row r="79" spans="1:10">
      <c r="C79" s="5"/>
    </row>
    <row r="80" spans="1:10">
      <c r="C80" s="5"/>
    </row>
    <row r="81" spans="1:3">
      <c r="C81" s="5"/>
    </row>
    <row r="82" spans="1:3">
      <c r="C82" s="5"/>
    </row>
    <row r="83" spans="1:3">
      <c r="C83" s="5"/>
    </row>
    <row r="84" spans="1:3">
      <c r="C84" s="5"/>
    </row>
    <row r="85" spans="1:3">
      <c r="C85" s="5"/>
    </row>
    <row r="86" spans="1:3">
      <c r="C86" s="5"/>
    </row>
    <row r="87" spans="1:3">
      <c r="C87" s="5"/>
    </row>
    <row r="88" spans="1:3">
      <c r="C88" s="5"/>
    </row>
    <row r="89" spans="1:3">
      <c r="A89" s="193"/>
      <c r="C89" s="5"/>
    </row>
    <row r="90" spans="1:3">
      <c r="A90" s="193"/>
      <c r="C90" s="5"/>
    </row>
    <row r="91" spans="1:3">
      <c r="A91" s="194"/>
      <c r="C91" s="5"/>
    </row>
    <row r="92" spans="1:3">
      <c r="A92" s="195"/>
      <c r="C92" s="5"/>
    </row>
    <row r="93" spans="1:3">
      <c r="A93" s="195"/>
      <c r="C93" s="5"/>
    </row>
    <row r="94" spans="1:3">
      <c r="A94" s="195"/>
      <c r="C94" s="5"/>
    </row>
    <row r="95" spans="1:3">
      <c r="A95" s="194"/>
      <c r="C95" s="5"/>
    </row>
    <row r="96" spans="1:3">
      <c r="A96" s="194"/>
      <c r="C96" s="5"/>
    </row>
    <row r="97" spans="1:3">
      <c r="A97" s="194"/>
      <c r="C97" s="5"/>
    </row>
    <row r="98" spans="1:3">
      <c r="A98" s="194"/>
      <c r="C98" s="5"/>
    </row>
    <row r="99" spans="1:3">
      <c r="A99" s="194"/>
      <c r="C99" s="5"/>
    </row>
    <row r="100" spans="1:3">
      <c r="A100" s="194"/>
      <c r="C100" s="5"/>
    </row>
    <row r="101" spans="1:3">
      <c r="C101" s="5"/>
    </row>
    <row r="102" spans="1:3">
      <c r="C102" s="5"/>
    </row>
    <row r="103" spans="1:3">
      <c r="C103" s="5"/>
    </row>
    <row r="104" spans="1:3">
      <c r="C104" s="5"/>
    </row>
    <row r="105" spans="1:3">
      <c r="C105" s="5"/>
    </row>
  </sheetData>
  <mergeCells count="13">
    <mergeCell ref="C75:F75"/>
    <mergeCell ref="H75:J75"/>
    <mergeCell ref="C76:F76"/>
    <mergeCell ref="H76:J76"/>
    <mergeCell ref="A1:J1"/>
    <mergeCell ref="A3:A4"/>
    <mergeCell ref="B3:B4"/>
    <mergeCell ref="C3:C4"/>
    <mergeCell ref="D3:D4"/>
    <mergeCell ref="E3:E4"/>
    <mergeCell ref="F3:F4"/>
    <mergeCell ref="G3:J3"/>
    <mergeCell ref="I2:J2"/>
  </mergeCells>
  <phoneticPr fontId="3" type="noConversion"/>
  <pageMargins left="0.67500000000000004" right="0.39370078740157483" top="0.78740157480314965" bottom="0.78740157480314965" header="0.31496062992125984" footer="0.51181102362204722"/>
  <pageSetup paperSize="9" scale="54" orientation="landscape" r:id="rId1"/>
  <headerFooter alignWithMargins="0">
    <oddHeader>&amp;C&amp;"Times New Roman,обычный"&amp;14 9&amp;R&amp;"Times New Roman,обычный"&amp;14Продовження додатка 1Таблиця 3</oddHeader>
  </headerFooter>
  <rowBreaks count="1" manualBreakCount="1">
    <brk id="37" max="9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99"/>
  </sheetPr>
  <dimension ref="A1:Q181"/>
  <sheetViews>
    <sheetView view="pageLayout" topLeftCell="A4" zoomScaleNormal="75" zoomScaleSheetLayoutView="50" workbookViewId="0">
      <selection activeCell="A13" sqref="A13"/>
    </sheetView>
  </sheetViews>
  <sheetFormatPr defaultColWidth="9.140625" defaultRowHeight="18.75"/>
  <cols>
    <col min="1" max="1" width="80.140625" style="3" customWidth="1"/>
    <col min="2" max="2" width="9.85546875" style="28" customWidth="1"/>
    <col min="3" max="5" width="19.42578125" style="28" customWidth="1"/>
    <col min="6" max="10" width="19.42578125" style="3" customWidth="1"/>
    <col min="11" max="11" width="9.5703125" style="3" customWidth="1"/>
    <col min="12" max="12" width="9.85546875" style="3" customWidth="1"/>
    <col min="13" max="16384" width="9.140625" style="3"/>
  </cols>
  <sheetData>
    <row r="1" spans="1:17">
      <c r="A1" s="280" t="s">
        <v>176</v>
      </c>
      <c r="B1" s="280"/>
      <c r="C1" s="280"/>
      <c r="D1" s="280"/>
      <c r="E1" s="280"/>
      <c r="F1" s="280"/>
      <c r="G1" s="280"/>
      <c r="H1" s="280"/>
      <c r="I1" s="280"/>
      <c r="J1" s="280"/>
    </row>
    <row r="2" spans="1:17">
      <c r="A2" s="257" t="s">
        <v>423</v>
      </c>
      <c r="B2" s="257"/>
      <c r="C2" s="257"/>
      <c r="D2" s="257"/>
      <c r="E2" s="257"/>
      <c r="F2" s="257"/>
      <c r="G2" s="257"/>
      <c r="H2" s="257"/>
      <c r="I2" s="257"/>
      <c r="J2" s="257"/>
    </row>
    <row r="3" spans="1:17" ht="43.5" customHeight="1">
      <c r="A3" s="277" t="s">
        <v>201</v>
      </c>
      <c r="B3" s="278" t="s">
        <v>18</v>
      </c>
      <c r="C3" s="278" t="s">
        <v>34</v>
      </c>
      <c r="D3" s="278" t="s">
        <v>38</v>
      </c>
      <c r="E3" s="284" t="s">
        <v>145</v>
      </c>
      <c r="F3" s="278" t="s">
        <v>24</v>
      </c>
      <c r="G3" s="278" t="s">
        <v>156</v>
      </c>
      <c r="H3" s="278"/>
      <c r="I3" s="278"/>
      <c r="J3" s="278"/>
    </row>
    <row r="4" spans="1:17" ht="56.25" customHeight="1">
      <c r="A4" s="277"/>
      <c r="B4" s="278"/>
      <c r="C4" s="278"/>
      <c r="D4" s="278"/>
      <c r="E4" s="284"/>
      <c r="F4" s="278"/>
      <c r="G4" s="16" t="s">
        <v>157</v>
      </c>
      <c r="H4" s="16" t="s">
        <v>158</v>
      </c>
      <c r="I4" s="16" t="s">
        <v>159</v>
      </c>
      <c r="J4" s="16" t="s">
        <v>75</v>
      </c>
    </row>
    <row r="5" spans="1:17">
      <c r="A5" s="7">
        <v>1</v>
      </c>
      <c r="B5" s="8">
        <v>2</v>
      </c>
      <c r="C5" s="8">
        <v>3</v>
      </c>
      <c r="D5" s="8">
        <v>4</v>
      </c>
      <c r="E5" s="8">
        <v>5</v>
      </c>
      <c r="F5" s="8">
        <v>6</v>
      </c>
      <c r="G5" s="8">
        <v>7</v>
      </c>
      <c r="H5" s="8">
        <v>8</v>
      </c>
      <c r="I5" s="8">
        <v>9</v>
      </c>
      <c r="J5" s="8">
        <v>10</v>
      </c>
    </row>
    <row r="6" spans="1:17" s="6" customFormat="1" ht="42.75" customHeight="1">
      <c r="A6" s="11" t="s">
        <v>89</v>
      </c>
      <c r="B6" s="100">
        <v>4000</v>
      </c>
      <c r="C6" s="155"/>
      <c r="D6" s="186">
        <v>1541</v>
      </c>
      <c r="E6" s="155">
        <v>1541</v>
      </c>
      <c r="F6" s="155">
        <v>1500</v>
      </c>
      <c r="G6" s="155">
        <v>375</v>
      </c>
      <c r="H6" s="155">
        <v>375</v>
      </c>
      <c r="I6" s="155">
        <v>375</v>
      </c>
      <c r="J6" s="155">
        <v>375</v>
      </c>
    </row>
    <row r="7" spans="1:17" ht="20.100000000000001" customHeight="1">
      <c r="A7" s="9" t="s">
        <v>1</v>
      </c>
      <c r="B7" s="101" t="s">
        <v>181</v>
      </c>
      <c r="C7" s="117"/>
      <c r="D7" s="117"/>
      <c r="E7" s="117"/>
      <c r="F7" s="117"/>
      <c r="G7" s="117"/>
      <c r="H7" s="117"/>
      <c r="I7" s="117"/>
      <c r="J7" s="117"/>
    </row>
    <row r="8" spans="1:17" ht="20.100000000000001" customHeight="1">
      <c r="A8" s="9" t="s">
        <v>2</v>
      </c>
      <c r="B8" s="100">
        <v>4020</v>
      </c>
      <c r="C8" s="117"/>
      <c r="D8" s="187">
        <v>1541</v>
      </c>
      <c r="E8" s="117">
        <v>1541</v>
      </c>
      <c r="F8" s="117">
        <v>1500</v>
      </c>
      <c r="G8" s="117">
        <v>375</v>
      </c>
      <c r="H8" s="117">
        <v>375</v>
      </c>
      <c r="I8" s="117">
        <v>375</v>
      </c>
      <c r="J8" s="117">
        <v>375</v>
      </c>
      <c r="L8" s="181"/>
      <c r="Q8" s="24"/>
    </row>
    <row r="9" spans="1:17" ht="20.100000000000001" customHeight="1">
      <c r="A9" s="9" t="s">
        <v>33</v>
      </c>
      <c r="B9" s="101">
        <v>4030</v>
      </c>
      <c r="C9" s="117"/>
      <c r="D9" s="117"/>
      <c r="E9" s="117"/>
      <c r="F9" s="117"/>
      <c r="G9" s="117"/>
      <c r="H9" s="117"/>
      <c r="I9" s="117"/>
      <c r="J9" s="117"/>
      <c r="P9" s="24"/>
    </row>
    <row r="10" spans="1:17" ht="20.100000000000001" customHeight="1">
      <c r="A10" s="9" t="s">
        <v>3</v>
      </c>
      <c r="B10" s="100">
        <v>4040</v>
      </c>
      <c r="C10" s="117"/>
      <c r="D10" s="117"/>
      <c r="E10" s="117"/>
      <c r="F10" s="117"/>
      <c r="G10" s="117"/>
      <c r="H10" s="117"/>
      <c r="I10" s="117"/>
      <c r="J10" s="117"/>
    </row>
    <row r="11" spans="1:17" ht="37.5">
      <c r="A11" s="9" t="s">
        <v>70</v>
      </c>
      <c r="B11" s="101">
        <v>4050</v>
      </c>
      <c r="C11" s="117"/>
      <c r="D11" s="187">
        <v>0</v>
      </c>
      <c r="E11" s="117"/>
      <c r="F11" s="203">
        <v>0</v>
      </c>
      <c r="G11" s="117"/>
      <c r="H11" s="117"/>
      <c r="I11" s="117"/>
      <c r="J11" s="117">
        <v>0</v>
      </c>
    </row>
    <row r="12" spans="1:17">
      <c r="A12" s="9" t="s">
        <v>315</v>
      </c>
      <c r="B12" s="150">
        <v>4060</v>
      </c>
      <c r="C12" s="117"/>
      <c r="D12" s="117"/>
      <c r="E12" s="117"/>
      <c r="F12" s="117">
        <f>SUM(G12:J12)</f>
        <v>0</v>
      </c>
      <c r="G12" s="117"/>
      <c r="H12" s="117"/>
      <c r="I12" s="117"/>
      <c r="J12" s="117"/>
    </row>
    <row r="13" spans="1:17" s="237" customFormat="1">
      <c r="A13" s="235"/>
      <c r="B13" s="246"/>
      <c r="C13" s="247"/>
      <c r="D13" s="247"/>
      <c r="E13" s="247"/>
      <c r="F13" s="247"/>
      <c r="G13" s="247"/>
      <c r="H13" s="247"/>
      <c r="I13" s="247"/>
      <c r="J13" s="247"/>
    </row>
    <row r="14" spans="1:17" s="237" customFormat="1">
      <c r="A14" s="235"/>
      <c r="B14" s="246"/>
      <c r="C14" s="247"/>
      <c r="D14" s="247"/>
      <c r="E14" s="247"/>
      <c r="F14" s="247"/>
      <c r="G14" s="247"/>
      <c r="H14" s="247"/>
      <c r="I14" s="247"/>
      <c r="J14" s="247"/>
    </row>
    <row r="15" spans="1:17" ht="20.100000000000001" customHeight="1">
      <c r="B15" s="3"/>
      <c r="C15" s="3"/>
      <c r="D15" s="3"/>
      <c r="E15" s="3"/>
      <c r="F15" s="86"/>
      <c r="G15" s="86"/>
      <c r="H15" s="86"/>
      <c r="I15" s="86"/>
      <c r="J15" s="86"/>
    </row>
    <row r="16" spans="1:17" ht="20.100000000000001" customHeight="1">
      <c r="A16" s="239" t="s">
        <v>398</v>
      </c>
      <c r="B16" s="1"/>
      <c r="C16" s="254" t="s">
        <v>110</v>
      </c>
      <c r="D16" s="255"/>
      <c r="E16" s="255"/>
      <c r="F16" s="255"/>
      <c r="G16" s="15"/>
      <c r="H16" s="256" t="s">
        <v>467</v>
      </c>
      <c r="I16" s="257"/>
      <c r="J16" s="257"/>
    </row>
    <row r="17" spans="1:11" s="2" customFormat="1" ht="20.100000000000001" customHeight="1">
      <c r="A17" s="236" t="s">
        <v>84</v>
      </c>
      <c r="B17" s="237"/>
      <c r="C17" s="252" t="s">
        <v>85</v>
      </c>
      <c r="D17" s="252"/>
      <c r="E17" s="252"/>
      <c r="F17" s="252"/>
      <c r="G17" s="238"/>
      <c r="H17" s="270" t="s">
        <v>106</v>
      </c>
      <c r="I17" s="270"/>
      <c r="J17" s="270"/>
      <c r="K17" s="3"/>
    </row>
    <row r="18" spans="1:11">
      <c r="A18" s="58"/>
    </row>
    <row r="19" spans="1:11">
      <c r="A19" s="58"/>
    </row>
    <row r="20" spans="1:11">
      <c r="A20" s="58"/>
    </row>
    <row r="21" spans="1:11">
      <c r="A21" s="58"/>
    </row>
    <row r="22" spans="1:11">
      <c r="A22" s="58"/>
    </row>
    <row r="23" spans="1:11">
      <c r="A23" s="58"/>
    </row>
    <row r="24" spans="1:11">
      <c r="A24" s="58"/>
    </row>
    <row r="25" spans="1:11">
      <c r="A25" s="58"/>
    </row>
    <row r="26" spans="1:11">
      <c r="A26" s="58"/>
    </row>
    <row r="27" spans="1:11">
      <c r="A27" s="58"/>
    </row>
    <row r="28" spans="1:11">
      <c r="A28" s="58"/>
    </row>
    <row r="29" spans="1:11">
      <c r="A29" s="58"/>
    </row>
    <row r="30" spans="1:11">
      <c r="A30" s="58"/>
    </row>
    <row r="31" spans="1:11">
      <c r="A31" s="58"/>
    </row>
    <row r="32" spans="1:11">
      <c r="A32" s="58"/>
    </row>
    <row r="33" spans="1:1">
      <c r="A33" s="58"/>
    </row>
    <row r="34" spans="1:1">
      <c r="A34" s="58"/>
    </row>
    <row r="35" spans="1:1">
      <c r="A35" s="58"/>
    </row>
    <row r="36" spans="1:1">
      <c r="A36" s="58"/>
    </row>
    <row r="37" spans="1:1">
      <c r="A37" s="58"/>
    </row>
    <row r="38" spans="1:1">
      <c r="A38" s="58"/>
    </row>
    <row r="39" spans="1:1">
      <c r="A39" s="58"/>
    </row>
    <row r="40" spans="1:1">
      <c r="A40" s="58"/>
    </row>
    <row r="41" spans="1:1">
      <c r="A41" s="58"/>
    </row>
    <row r="42" spans="1:1">
      <c r="A42" s="58"/>
    </row>
    <row r="43" spans="1:1">
      <c r="A43" s="58"/>
    </row>
    <row r="44" spans="1:1">
      <c r="A44" s="58"/>
    </row>
    <row r="45" spans="1:1">
      <c r="A45" s="58"/>
    </row>
    <row r="46" spans="1:1">
      <c r="A46" s="58"/>
    </row>
    <row r="47" spans="1:1">
      <c r="A47" s="58"/>
    </row>
    <row r="48" spans="1:1">
      <c r="A48" s="58"/>
    </row>
    <row r="49" spans="1:1">
      <c r="A49" s="58"/>
    </row>
    <row r="50" spans="1:1">
      <c r="A50" s="58"/>
    </row>
    <row r="51" spans="1:1">
      <c r="A51" s="58"/>
    </row>
    <row r="52" spans="1:1">
      <c r="A52" s="58"/>
    </row>
    <row r="53" spans="1:1">
      <c r="A53" s="58"/>
    </row>
    <row r="54" spans="1:1">
      <c r="A54" s="58"/>
    </row>
    <row r="55" spans="1:1">
      <c r="A55" s="58"/>
    </row>
    <row r="56" spans="1:1">
      <c r="A56" s="58"/>
    </row>
    <row r="57" spans="1:1">
      <c r="A57" s="58"/>
    </row>
    <row r="58" spans="1:1">
      <c r="A58" s="58"/>
    </row>
    <row r="59" spans="1:1">
      <c r="A59" s="58"/>
    </row>
    <row r="60" spans="1:1">
      <c r="A60" s="58"/>
    </row>
    <row r="61" spans="1:1">
      <c r="A61" s="58"/>
    </row>
    <row r="62" spans="1:1">
      <c r="A62" s="58"/>
    </row>
    <row r="63" spans="1:1">
      <c r="A63" s="58"/>
    </row>
    <row r="64" spans="1:1">
      <c r="A64" s="58"/>
    </row>
    <row r="65" spans="1:1">
      <c r="A65" s="58"/>
    </row>
    <row r="66" spans="1:1">
      <c r="A66" s="58"/>
    </row>
    <row r="67" spans="1:1">
      <c r="A67" s="58"/>
    </row>
    <row r="68" spans="1:1">
      <c r="A68" s="58"/>
    </row>
    <row r="69" spans="1:1">
      <c r="A69" s="58"/>
    </row>
    <row r="70" spans="1:1">
      <c r="A70" s="58"/>
    </row>
    <row r="71" spans="1:1">
      <c r="A71" s="58"/>
    </row>
    <row r="72" spans="1:1">
      <c r="A72" s="58"/>
    </row>
    <row r="73" spans="1:1">
      <c r="A73" s="58"/>
    </row>
    <row r="74" spans="1:1">
      <c r="A74" s="58"/>
    </row>
    <row r="75" spans="1:1">
      <c r="A75" s="58"/>
    </row>
    <row r="76" spans="1:1">
      <c r="A76" s="58"/>
    </row>
    <row r="77" spans="1:1">
      <c r="A77" s="58"/>
    </row>
    <row r="78" spans="1:1">
      <c r="A78" s="58"/>
    </row>
    <row r="79" spans="1:1">
      <c r="A79" s="58"/>
    </row>
    <row r="80" spans="1:1">
      <c r="A80" s="58"/>
    </row>
    <row r="81" spans="1:1">
      <c r="A81" s="58"/>
    </row>
    <row r="82" spans="1:1">
      <c r="A82" s="58"/>
    </row>
    <row r="83" spans="1:1">
      <c r="A83" s="58"/>
    </row>
    <row r="84" spans="1:1">
      <c r="A84" s="58"/>
    </row>
    <row r="85" spans="1:1">
      <c r="A85" s="58"/>
    </row>
    <row r="86" spans="1:1">
      <c r="A86" s="58"/>
    </row>
    <row r="87" spans="1:1">
      <c r="A87" s="58"/>
    </row>
    <row r="88" spans="1:1">
      <c r="A88" s="58"/>
    </row>
    <row r="89" spans="1:1">
      <c r="A89" s="58"/>
    </row>
    <row r="90" spans="1:1">
      <c r="A90" s="58"/>
    </row>
    <row r="91" spans="1:1">
      <c r="A91" s="58"/>
    </row>
    <row r="92" spans="1:1">
      <c r="A92" s="58"/>
    </row>
    <row r="93" spans="1:1">
      <c r="A93" s="58"/>
    </row>
    <row r="94" spans="1:1">
      <c r="A94" s="58"/>
    </row>
    <row r="95" spans="1:1">
      <c r="A95" s="58"/>
    </row>
    <row r="96" spans="1:1">
      <c r="A96" s="58"/>
    </row>
    <row r="97" spans="1:1">
      <c r="A97" s="58"/>
    </row>
    <row r="98" spans="1:1">
      <c r="A98" s="58"/>
    </row>
    <row r="99" spans="1:1">
      <c r="A99" s="58"/>
    </row>
    <row r="100" spans="1:1">
      <c r="A100" s="58"/>
    </row>
    <row r="101" spans="1:1">
      <c r="A101" s="58"/>
    </row>
    <row r="102" spans="1:1">
      <c r="A102" s="58"/>
    </row>
    <row r="103" spans="1:1">
      <c r="A103" s="58"/>
    </row>
    <row r="104" spans="1:1">
      <c r="A104" s="58"/>
    </row>
    <row r="105" spans="1:1">
      <c r="A105" s="58"/>
    </row>
    <row r="106" spans="1:1">
      <c r="A106" s="58"/>
    </row>
    <row r="107" spans="1:1">
      <c r="A107" s="58"/>
    </row>
    <row r="108" spans="1:1">
      <c r="A108" s="58"/>
    </row>
    <row r="109" spans="1:1">
      <c r="A109" s="58"/>
    </row>
    <row r="110" spans="1:1">
      <c r="A110" s="58"/>
    </row>
    <row r="111" spans="1:1">
      <c r="A111" s="58"/>
    </row>
    <row r="112" spans="1:1">
      <c r="A112" s="58"/>
    </row>
    <row r="113" spans="1:1">
      <c r="A113" s="58"/>
    </row>
    <row r="114" spans="1:1">
      <c r="A114" s="58"/>
    </row>
    <row r="115" spans="1:1">
      <c r="A115" s="58"/>
    </row>
    <row r="116" spans="1:1">
      <c r="A116" s="58"/>
    </row>
    <row r="117" spans="1:1">
      <c r="A117" s="58"/>
    </row>
    <row r="118" spans="1:1">
      <c r="A118" s="58"/>
    </row>
    <row r="119" spans="1:1">
      <c r="A119" s="58"/>
    </row>
    <row r="120" spans="1:1">
      <c r="A120" s="58"/>
    </row>
    <row r="121" spans="1:1">
      <c r="A121" s="58"/>
    </row>
    <row r="122" spans="1:1">
      <c r="A122" s="58"/>
    </row>
    <row r="123" spans="1:1">
      <c r="A123" s="58"/>
    </row>
    <row r="124" spans="1:1">
      <c r="A124" s="58"/>
    </row>
    <row r="125" spans="1:1">
      <c r="A125" s="58"/>
    </row>
    <row r="126" spans="1:1">
      <c r="A126" s="58"/>
    </row>
    <row r="127" spans="1:1">
      <c r="A127" s="58"/>
    </row>
    <row r="128" spans="1:1">
      <c r="A128" s="58"/>
    </row>
    <row r="129" spans="1:1">
      <c r="A129" s="58"/>
    </row>
    <row r="130" spans="1:1">
      <c r="A130" s="58"/>
    </row>
    <row r="131" spans="1:1">
      <c r="A131" s="58"/>
    </row>
    <row r="132" spans="1:1">
      <c r="A132" s="58"/>
    </row>
    <row r="133" spans="1:1">
      <c r="A133" s="58"/>
    </row>
    <row r="134" spans="1:1">
      <c r="A134" s="58"/>
    </row>
    <row r="135" spans="1:1">
      <c r="A135" s="58"/>
    </row>
    <row r="136" spans="1:1">
      <c r="A136" s="58"/>
    </row>
    <row r="137" spans="1:1">
      <c r="A137" s="58"/>
    </row>
    <row r="138" spans="1:1">
      <c r="A138" s="58"/>
    </row>
    <row r="139" spans="1:1">
      <c r="A139" s="58"/>
    </row>
    <row r="140" spans="1:1">
      <c r="A140" s="58"/>
    </row>
    <row r="141" spans="1:1">
      <c r="A141" s="58"/>
    </row>
    <row r="142" spans="1:1">
      <c r="A142" s="58"/>
    </row>
    <row r="143" spans="1:1">
      <c r="A143" s="58"/>
    </row>
    <row r="144" spans="1:1">
      <c r="A144" s="58"/>
    </row>
    <row r="145" spans="1:1">
      <c r="A145" s="58"/>
    </row>
    <row r="146" spans="1:1">
      <c r="A146" s="58"/>
    </row>
    <row r="147" spans="1:1">
      <c r="A147" s="58"/>
    </row>
    <row r="148" spans="1:1">
      <c r="A148" s="58"/>
    </row>
    <row r="149" spans="1:1">
      <c r="A149" s="58"/>
    </row>
    <row r="150" spans="1:1">
      <c r="A150" s="58"/>
    </row>
    <row r="151" spans="1:1">
      <c r="A151" s="58"/>
    </row>
    <row r="152" spans="1:1">
      <c r="A152" s="58"/>
    </row>
    <row r="153" spans="1:1">
      <c r="A153" s="58"/>
    </row>
    <row r="154" spans="1:1">
      <c r="A154" s="58"/>
    </row>
    <row r="155" spans="1:1">
      <c r="A155" s="58"/>
    </row>
    <row r="156" spans="1:1">
      <c r="A156" s="58"/>
    </row>
    <row r="157" spans="1:1">
      <c r="A157" s="58"/>
    </row>
    <row r="158" spans="1:1">
      <c r="A158" s="58"/>
    </row>
    <row r="159" spans="1:1">
      <c r="A159" s="58"/>
    </row>
    <row r="160" spans="1:1">
      <c r="A160" s="58"/>
    </row>
    <row r="161" spans="1:1">
      <c r="A161" s="58"/>
    </row>
    <row r="162" spans="1:1">
      <c r="A162" s="58"/>
    </row>
    <row r="163" spans="1:1">
      <c r="A163" s="58"/>
    </row>
    <row r="164" spans="1:1">
      <c r="A164" s="58"/>
    </row>
    <row r="165" spans="1:1">
      <c r="A165" s="58"/>
    </row>
    <row r="166" spans="1:1">
      <c r="A166" s="58"/>
    </row>
    <row r="167" spans="1:1">
      <c r="A167" s="58"/>
    </row>
    <row r="168" spans="1:1">
      <c r="A168" s="58"/>
    </row>
    <row r="169" spans="1:1">
      <c r="A169" s="58"/>
    </row>
    <row r="170" spans="1:1">
      <c r="A170" s="58"/>
    </row>
    <row r="171" spans="1:1">
      <c r="A171" s="58"/>
    </row>
    <row r="172" spans="1:1">
      <c r="A172" s="58"/>
    </row>
    <row r="173" spans="1:1">
      <c r="A173" s="58"/>
    </row>
    <row r="174" spans="1:1">
      <c r="A174" s="58"/>
    </row>
    <row r="175" spans="1:1">
      <c r="A175" s="58"/>
    </row>
    <row r="176" spans="1:1">
      <c r="A176" s="58"/>
    </row>
    <row r="177" spans="1:1">
      <c r="A177" s="58"/>
    </row>
    <row r="178" spans="1:1">
      <c r="A178" s="58"/>
    </row>
    <row r="179" spans="1:1">
      <c r="A179" s="58"/>
    </row>
    <row r="180" spans="1:1">
      <c r="A180" s="58"/>
    </row>
    <row r="181" spans="1:1">
      <c r="A181" s="58"/>
    </row>
  </sheetData>
  <mergeCells count="13">
    <mergeCell ref="C16:F16"/>
    <mergeCell ref="H16:J16"/>
    <mergeCell ref="C17:F17"/>
    <mergeCell ref="H17:J17"/>
    <mergeCell ref="A1:J1"/>
    <mergeCell ref="B3:B4"/>
    <mergeCell ref="C3:C4"/>
    <mergeCell ref="D3:D4"/>
    <mergeCell ref="A2:J2"/>
    <mergeCell ref="F3:F4"/>
    <mergeCell ref="G3:J3"/>
    <mergeCell ref="E3:E4"/>
    <mergeCell ref="A3:A4"/>
  </mergeCells>
  <phoneticPr fontId="0" type="noConversion"/>
  <pageMargins left="1.1811023622047245" right="0.39370078740157483" top="0.78740157480314965" bottom="0.78740157480314965" header="0.39370078740157483" footer="0.31496062992125984"/>
  <pageSetup paperSize="9" scale="53" firstPageNumber="9" orientation="landscape" useFirstPageNumber="1" r:id="rId1"/>
  <headerFooter alignWithMargins="0">
    <oddHeader>&amp;C&amp;"Times New Roman,обычный"&amp;14 11&amp;R&amp;"Times New Roman,обычный"&amp;14Продовження додатка 1 Таблиця 4</oddHeader>
  </headerFooter>
  <ignoredErrors>
    <ignoredError sqref="B7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</sheetPr>
  <dimension ref="A1:J26"/>
  <sheetViews>
    <sheetView zoomScale="75" zoomScaleNormal="75" zoomScaleSheetLayoutView="75" workbookViewId="0">
      <selection activeCell="D9" sqref="D9"/>
    </sheetView>
  </sheetViews>
  <sheetFormatPr defaultColWidth="9.140625" defaultRowHeight="12.75"/>
  <cols>
    <col min="1" max="1" width="94.28515625" style="34" customWidth="1"/>
    <col min="2" max="2" width="19.42578125" style="34" customWidth="1"/>
    <col min="3" max="3" width="25" style="34" customWidth="1"/>
    <col min="4" max="4" width="20.7109375" style="34" customWidth="1"/>
    <col min="5" max="5" width="22.140625" style="34" customWidth="1"/>
    <col min="6" max="6" width="21" style="34" customWidth="1"/>
    <col min="7" max="7" width="24.42578125" style="34" customWidth="1"/>
    <col min="8" max="8" width="91.85546875" style="34" customWidth="1"/>
    <col min="9" max="9" width="9.5703125" style="34" customWidth="1"/>
    <col min="10" max="16384" width="9.140625" style="34"/>
  </cols>
  <sheetData>
    <row r="1" spans="1:8" ht="25.5" customHeight="1">
      <c r="A1" s="299" t="s">
        <v>177</v>
      </c>
      <c r="B1" s="299"/>
      <c r="C1" s="299"/>
      <c r="D1" s="299"/>
      <c r="E1" s="299"/>
      <c r="F1" s="299"/>
      <c r="G1" s="299"/>
      <c r="H1" s="299"/>
    </row>
    <row r="2" spans="1:8" ht="16.5" customHeight="1"/>
    <row r="3" spans="1:8" ht="45" customHeight="1">
      <c r="A3" s="300" t="s">
        <v>201</v>
      </c>
      <c r="B3" s="300" t="s">
        <v>0</v>
      </c>
      <c r="C3" s="300" t="s">
        <v>104</v>
      </c>
      <c r="D3" s="275" t="s">
        <v>34</v>
      </c>
      <c r="E3" s="275" t="s">
        <v>38</v>
      </c>
      <c r="F3" s="273" t="s">
        <v>145</v>
      </c>
      <c r="G3" s="275" t="s">
        <v>132</v>
      </c>
      <c r="H3" s="300" t="s">
        <v>105</v>
      </c>
    </row>
    <row r="4" spans="1:8" ht="52.5" customHeight="1">
      <c r="A4" s="301"/>
      <c r="B4" s="301"/>
      <c r="C4" s="301"/>
      <c r="D4" s="276"/>
      <c r="E4" s="276"/>
      <c r="F4" s="274"/>
      <c r="G4" s="276"/>
      <c r="H4" s="301"/>
    </row>
    <row r="5" spans="1:8" s="71" customFormat="1" ht="18" customHeight="1">
      <c r="A5" s="46">
        <v>1</v>
      </c>
      <c r="B5" s="46">
        <v>2</v>
      </c>
      <c r="C5" s="46">
        <v>3</v>
      </c>
      <c r="D5" s="46">
        <v>4</v>
      </c>
      <c r="E5" s="46">
        <v>5</v>
      </c>
      <c r="F5" s="46">
        <v>6</v>
      </c>
      <c r="G5" s="46">
        <v>7</v>
      </c>
      <c r="H5" s="46">
        <v>8</v>
      </c>
    </row>
    <row r="6" spans="1:8" s="71" customFormat="1" ht="20.100000000000001" customHeight="1">
      <c r="A6" s="70" t="s">
        <v>153</v>
      </c>
      <c r="B6" s="70"/>
      <c r="C6" s="46"/>
      <c r="D6" s="46"/>
      <c r="E6" s="46"/>
      <c r="F6" s="46"/>
      <c r="G6" s="46"/>
      <c r="H6" s="46"/>
    </row>
    <row r="7" spans="1:8" ht="56.25">
      <c r="A7" s="9" t="s">
        <v>386</v>
      </c>
      <c r="B7" s="8">
        <v>5000</v>
      </c>
      <c r="C7" s="103" t="s">
        <v>229</v>
      </c>
      <c r="D7" s="166">
        <f>('I. Фін результат'!C35/'I. Фін результат'!C7)*100%</f>
        <v>0.11741653703482099</v>
      </c>
      <c r="E7" s="166">
        <f>('I. Фін результат'!D35/'I. Фін результат'!D7)*100%</f>
        <v>0.20179937022042285</v>
      </c>
      <c r="F7" s="166">
        <f>('I. Фін результат'!E35/'I. Фін результат'!E7)*100%</f>
        <v>0.20179937022042285</v>
      </c>
      <c r="G7" s="166">
        <f>('I. Фін результат'!F35/'I. Фін результат'!F7)*100%</f>
        <v>0.2181937021800146</v>
      </c>
      <c r="H7" s="113"/>
    </row>
    <row r="8" spans="1:8" ht="56.25">
      <c r="A8" s="9" t="s">
        <v>387</v>
      </c>
      <c r="B8" s="8">
        <v>5010</v>
      </c>
      <c r="C8" s="103" t="s">
        <v>229</v>
      </c>
      <c r="D8" s="166">
        <f>('I. Фін результат'!C112/'I. Фін результат'!C7)*100%</f>
        <v>2.7312432691157018E-2</v>
      </c>
      <c r="E8" s="166">
        <f>('I. Фін результат'!D112/'I. Фін результат'!D7)*100%</f>
        <v>2.6525865946918539E-2</v>
      </c>
      <c r="F8" s="166">
        <f>('I. Фін результат'!E112/'I. Фін результат'!E7)*100%</f>
        <v>2.6477732793522241E-2</v>
      </c>
      <c r="G8" s="166">
        <f>('I. Фін результат'!F112/'I. Фін результат'!F7)*100%</f>
        <v>2.2671767465108201E-2</v>
      </c>
      <c r="H8" s="113"/>
    </row>
    <row r="9" spans="1:8" ht="42.75" customHeight="1">
      <c r="A9" s="115" t="s">
        <v>389</v>
      </c>
      <c r="B9" s="8">
        <v>5020</v>
      </c>
      <c r="C9" s="103" t="s">
        <v>229</v>
      </c>
      <c r="D9" s="208"/>
      <c r="E9" s="166"/>
      <c r="F9" s="166"/>
      <c r="G9" s="166"/>
      <c r="H9" s="113" t="s">
        <v>230</v>
      </c>
    </row>
    <row r="10" spans="1:8" ht="42.75" customHeight="1">
      <c r="A10" s="115" t="s">
        <v>390</v>
      </c>
      <c r="B10" s="8">
        <v>5030</v>
      </c>
      <c r="C10" s="103" t="s">
        <v>229</v>
      </c>
      <c r="D10" s="208"/>
      <c r="E10" s="166"/>
      <c r="F10" s="166"/>
      <c r="G10" s="166"/>
      <c r="H10" s="113"/>
    </row>
    <row r="11" spans="1:8" ht="56.25">
      <c r="A11" s="115" t="s">
        <v>388</v>
      </c>
      <c r="B11" s="8">
        <v>5040</v>
      </c>
      <c r="C11" s="103" t="s">
        <v>229</v>
      </c>
      <c r="D11" s="166">
        <f>'Осн. фін. пок.'!C62/'Осн. фін. пок.'!C41*100</f>
        <v>-0.2243628096206868</v>
      </c>
      <c r="E11" s="166">
        <f>'Осн. фін. пок.'!D62/'Осн. фін. пок.'!D41*100</f>
        <v>-4.4984255510734951E-4</v>
      </c>
      <c r="F11" s="166"/>
      <c r="G11" s="166">
        <f>'Осн. фін. пок.'!F62/'Осн. фін. пок.'!F41*100</f>
        <v>4.4984428467036925E-3</v>
      </c>
      <c r="H11" s="113" t="s">
        <v>231</v>
      </c>
    </row>
    <row r="12" spans="1:8" ht="20.100000000000001" customHeight="1">
      <c r="A12" s="70" t="s">
        <v>155</v>
      </c>
      <c r="B12" s="8"/>
      <c r="C12" s="104"/>
      <c r="D12" s="114"/>
      <c r="E12" s="114"/>
      <c r="F12" s="114"/>
      <c r="G12" s="114"/>
      <c r="H12" s="113"/>
    </row>
    <row r="13" spans="1:8" ht="56.25">
      <c r="A13" s="102" t="s">
        <v>351</v>
      </c>
      <c r="B13" s="8">
        <v>5100</v>
      </c>
      <c r="C13" s="103"/>
      <c r="D13" s="208"/>
      <c r="E13" s="166"/>
      <c r="F13" s="166"/>
      <c r="G13" s="166"/>
      <c r="H13" s="113"/>
    </row>
    <row r="14" spans="1:8" s="71" customFormat="1" ht="56.25">
      <c r="A14" s="102" t="s">
        <v>376</v>
      </c>
      <c r="B14" s="8">
        <v>5110</v>
      </c>
      <c r="C14" s="103" t="s">
        <v>150</v>
      </c>
      <c r="D14" s="208"/>
      <c r="E14" s="166"/>
      <c r="F14" s="166"/>
      <c r="G14" s="166"/>
      <c r="H14" s="113" t="s">
        <v>232</v>
      </c>
    </row>
    <row r="15" spans="1:8" s="71" customFormat="1" ht="56.25">
      <c r="A15" s="102" t="s">
        <v>377</v>
      </c>
      <c r="B15" s="8">
        <v>5120</v>
      </c>
      <c r="C15" s="103" t="s">
        <v>150</v>
      </c>
      <c r="D15" s="208"/>
      <c r="E15" s="166"/>
      <c r="F15" s="166"/>
      <c r="G15" s="166"/>
      <c r="H15" s="113" t="s">
        <v>234</v>
      </c>
    </row>
    <row r="16" spans="1:8" ht="20.100000000000001" customHeight="1">
      <c r="A16" s="70" t="s">
        <v>154</v>
      </c>
      <c r="B16" s="8"/>
      <c r="C16" s="103"/>
      <c r="D16" s="114"/>
      <c r="E16" s="114"/>
      <c r="F16" s="114"/>
      <c r="G16" s="114"/>
      <c r="H16" s="113"/>
    </row>
    <row r="17" spans="1:10" ht="42.75" customHeight="1">
      <c r="A17" s="102" t="s">
        <v>378</v>
      </c>
      <c r="B17" s="8">
        <v>5200</v>
      </c>
      <c r="C17" s="103"/>
      <c r="D17" s="166" t="e">
        <f>'Осн. фін. пок.'!C88/'I. Фін результат'!C111*100</f>
        <v>#DIV/0!</v>
      </c>
      <c r="E17" s="166"/>
      <c r="F17" s="166"/>
      <c r="G17" s="166"/>
      <c r="H17" s="113"/>
    </row>
    <row r="18" spans="1:10" ht="75">
      <c r="A18" s="102" t="s">
        <v>379</v>
      </c>
      <c r="B18" s="8">
        <v>5210</v>
      </c>
      <c r="C18" s="103"/>
      <c r="D18" s="166">
        <f>'Осн. фін. пок.'!C88/'Осн. фін. пок.'!C41*100</f>
        <v>0</v>
      </c>
      <c r="E18" s="166"/>
      <c r="F18" s="166"/>
      <c r="G18" s="166"/>
      <c r="H18" s="113"/>
    </row>
    <row r="19" spans="1:10" ht="42.75" customHeight="1">
      <c r="A19" s="102" t="s">
        <v>380</v>
      </c>
      <c r="B19" s="8">
        <v>5220</v>
      </c>
      <c r="C19" s="103" t="s">
        <v>316</v>
      </c>
      <c r="D19" s="208"/>
      <c r="E19" s="166"/>
      <c r="F19" s="166"/>
      <c r="G19" s="166"/>
      <c r="H19" s="113" t="s">
        <v>233</v>
      </c>
    </row>
    <row r="20" spans="1:10" ht="20.100000000000001" customHeight="1">
      <c r="A20" s="70" t="s">
        <v>205</v>
      </c>
      <c r="B20" s="8"/>
      <c r="C20" s="103"/>
      <c r="D20" s="114"/>
      <c r="E20" s="114"/>
      <c r="F20" s="114"/>
      <c r="G20" s="114"/>
      <c r="H20" s="113"/>
    </row>
    <row r="21" spans="1:10" ht="75">
      <c r="A21" s="115" t="s">
        <v>240</v>
      </c>
      <c r="B21" s="8">
        <v>5300</v>
      </c>
      <c r="C21" s="103"/>
      <c r="D21" s="114"/>
      <c r="E21" s="114"/>
      <c r="F21" s="114"/>
      <c r="G21" s="114"/>
      <c r="H21" s="113"/>
    </row>
    <row r="22" spans="1:10" ht="20.100000000000001" customHeight="1"/>
    <row r="23" spans="1:10" ht="20.100000000000001" customHeight="1"/>
    <row r="24" spans="1:10" ht="20.100000000000001" customHeight="1"/>
    <row r="25" spans="1:10" ht="18.75">
      <c r="A25" s="66" t="s">
        <v>398</v>
      </c>
      <c r="B25" s="1"/>
      <c r="C25" s="254" t="s">
        <v>110</v>
      </c>
      <c r="D25" s="255"/>
      <c r="E25" s="255"/>
      <c r="F25" s="255"/>
      <c r="G25" s="15"/>
      <c r="H25" s="257" t="s">
        <v>470</v>
      </c>
      <c r="I25" s="257"/>
      <c r="J25" s="257"/>
    </row>
    <row r="26" spans="1:10" ht="18.75">
      <c r="A26" s="28" t="s">
        <v>84</v>
      </c>
      <c r="B26" s="3"/>
      <c r="C26" s="252" t="s">
        <v>85</v>
      </c>
      <c r="D26" s="252"/>
      <c r="E26" s="252"/>
      <c r="F26" s="252"/>
      <c r="G26" s="30"/>
      <c r="H26" s="253" t="s">
        <v>399</v>
      </c>
      <c r="I26" s="253"/>
      <c r="J26" s="253"/>
    </row>
  </sheetData>
  <mergeCells count="13">
    <mergeCell ref="C25:F25"/>
    <mergeCell ref="H25:J25"/>
    <mergeCell ref="C26:F26"/>
    <mergeCell ref="H26:J26"/>
    <mergeCell ref="G3:G4"/>
    <mergeCell ref="A1:H1"/>
    <mergeCell ref="H3:H4"/>
    <mergeCell ref="A3:A4"/>
    <mergeCell ref="B3:B4"/>
    <mergeCell ref="C3:C4"/>
    <mergeCell ref="D3:D4"/>
    <mergeCell ref="E3:E4"/>
    <mergeCell ref="F3:F4"/>
  </mergeCells>
  <phoneticPr fontId="3" type="noConversion"/>
  <pageMargins left="0.78740157480314965" right="0.59055118110236227" top="0.78740157480314965" bottom="0.78740157480314965" header="0.47244094488188981" footer="0.31496062992125984"/>
  <pageSetup paperSize="9" scale="42" orientation="landscape" r:id="rId1"/>
  <headerFooter alignWithMargins="0">
    <oddHeader>&amp;C&amp;"Times New Roman,обычный"&amp;14 12&amp;R&amp;"Times New Roman,обычный"&amp;14Продовження  додатка 1Таблиця 5</oddHeader>
  </headerFooter>
  <ignoredErrors>
    <ignoredError sqref="D12 G12 E12:F12" evalError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</sheetPr>
  <dimension ref="A1:R81"/>
  <sheetViews>
    <sheetView view="pageLayout" zoomScaleNormal="75" zoomScaleSheetLayoutView="75" workbookViewId="0">
      <selection activeCell="E76" sqref="E76"/>
    </sheetView>
  </sheetViews>
  <sheetFormatPr defaultColWidth="9.140625" defaultRowHeight="18.75"/>
  <cols>
    <col min="1" max="1" width="44.85546875" style="2" customWidth="1"/>
    <col min="2" max="2" width="13.5703125" style="23" customWidth="1"/>
    <col min="3" max="3" width="12.7109375" style="2" customWidth="1"/>
    <col min="4" max="4" width="16.140625" style="2" customWidth="1"/>
    <col min="5" max="5" width="15.42578125" style="2" customWidth="1"/>
    <col min="6" max="6" width="16.5703125" style="2" customWidth="1"/>
    <col min="7" max="7" width="15.28515625" style="2" customWidth="1"/>
    <col min="8" max="8" width="16.5703125" style="2" customWidth="1"/>
    <col min="9" max="9" width="16.140625" style="2" customWidth="1"/>
    <col min="10" max="10" width="16.42578125" style="2" customWidth="1"/>
    <col min="11" max="11" width="16.5703125" style="2" customWidth="1"/>
    <col min="12" max="12" width="16.85546875" style="2" customWidth="1"/>
    <col min="13" max="15" width="16.7109375" style="2" customWidth="1"/>
    <col min="16" max="16" width="9.140625" style="2"/>
    <col min="17" max="17" width="24" style="2" bestFit="1" customWidth="1"/>
    <col min="18" max="16384" width="9.140625" style="2"/>
  </cols>
  <sheetData>
    <row r="1" spans="1:15">
      <c r="A1" s="343" t="s">
        <v>120</v>
      </c>
      <c r="B1" s="343"/>
      <c r="C1" s="343"/>
      <c r="D1" s="343"/>
      <c r="E1" s="343"/>
      <c r="F1" s="343"/>
      <c r="G1" s="343"/>
      <c r="H1" s="343"/>
      <c r="I1" s="343"/>
      <c r="J1" s="343"/>
      <c r="K1" s="343"/>
      <c r="L1" s="343"/>
      <c r="M1" s="343"/>
      <c r="N1" s="343"/>
      <c r="O1" s="343"/>
    </row>
    <row r="2" spans="1:15">
      <c r="A2" s="343" t="s">
        <v>427</v>
      </c>
      <c r="B2" s="343"/>
      <c r="C2" s="343"/>
      <c r="D2" s="343"/>
      <c r="E2" s="343"/>
      <c r="F2" s="343"/>
      <c r="G2" s="343"/>
      <c r="H2" s="343"/>
      <c r="I2" s="343"/>
      <c r="J2" s="343"/>
      <c r="K2" s="343"/>
      <c r="L2" s="343"/>
      <c r="M2" s="343"/>
      <c r="N2" s="343"/>
      <c r="O2" s="343"/>
    </row>
    <row r="3" spans="1:15">
      <c r="A3" s="344" t="s">
        <v>468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2"/>
    </row>
    <row r="4" spans="1:15" ht="20.100000000000001" customHeight="1">
      <c r="A4" s="345" t="s">
        <v>131</v>
      </c>
      <c r="B4" s="345"/>
      <c r="C4" s="345"/>
      <c r="D4" s="345"/>
      <c r="E4" s="345"/>
      <c r="F4" s="345"/>
      <c r="G4" s="345"/>
      <c r="H4" s="345"/>
      <c r="I4" s="345"/>
      <c r="J4" s="345"/>
      <c r="K4" s="345"/>
      <c r="L4" s="345"/>
      <c r="M4" s="345"/>
      <c r="N4" s="345"/>
      <c r="O4" s="345"/>
    </row>
    <row r="5" spans="1:15" ht="21.95" customHeight="1">
      <c r="A5" s="325" t="s">
        <v>424</v>
      </c>
      <c r="B5" s="325"/>
      <c r="C5" s="325"/>
      <c r="D5" s="325"/>
      <c r="E5" s="325"/>
      <c r="F5" s="325"/>
      <c r="G5" s="325"/>
      <c r="H5" s="325"/>
      <c r="I5" s="325"/>
      <c r="J5" s="325"/>
      <c r="K5" s="325"/>
      <c r="L5" s="325"/>
      <c r="M5" s="325"/>
      <c r="N5" s="325"/>
      <c r="O5" s="325"/>
    </row>
    <row r="6" spans="1:15" ht="10.5" customHeight="1">
      <c r="A6" s="106"/>
      <c r="B6" s="106"/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106"/>
      <c r="N6" s="106"/>
      <c r="O6" s="106"/>
    </row>
    <row r="7" spans="1:15" ht="16.5" customHeight="1">
      <c r="A7" s="346" t="s">
        <v>235</v>
      </c>
      <c r="B7" s="346"/>
      <c r="C7" s="346"/>
      <c r="D7" s="346"/>
      <c r="E7" s="346"/>
      <c r="F7" s="346"/>
      <c r="G7" s="346"/>
      <c r="H7" s="346"/>
      <c r="I7" s="346"/>
      <c r="J7" s="346"/>
      <c r="K7" s="346"/>
      <c r="L7" s="346"/>
      <c r="M7" s="346"/>
      <c r="N7" s="346"/>
      <c r="O7" s="346"/>
    </row>
    <row r="8" spans="1:15" ht="10.5" customHeight="1">
      <c r="A8" s="107"/>
      <c r="B8" s="107"/>
      <c r="C8" s="107"/>
      <c r="D8" s="107"/>
      <c r="E8" s="107"/>
      <c r="F8" s="107"/>
      <c r="G8" s="107"/>
      <c r="H8" s="107"/>
      <c r="I8" s="107"/>
      <c r="J8" s="107"/>
      <c r="K8" s="107"/>
      <c r="L8" s="107"/>
      <c r="M8" s="107"/>
      <c r="N8" s="107"/>
      <c r="O8" s="107"/>
    </row>
    <row r="9" spans="1:15" s="3" customFormat="1" ht="40.5" customHeight="1">
      <c r="A9" s="277" t="s">
        <v>201</v>
      </c>
      <c r="B9" s="277"/>
      <c r="C9" s="277"/>
      <c r="D9" s="278" t="s">
        <v>34</v>
      </c>
      <c r="E9" s="278"/>
      <c r="F9" s="278" t="s">
        <v>334</v>
      </c>
      <c r="G9" s="278"/>
      <c r="H9" s="278" t="s">
        <v>145</v>
      </c>
      <c r="I9" s="278"/>
      <c r="J9" s="278" t="s">
        <v>132</v>
      </c>
      <c r="K9" s="278"/>
      <c r="L9" s="278" t="s">
        <v>352</v>
      </c>
      <c r="M9" s="278"/>
      <c r="N9" s="278" t="s">
        <v>206</v>
      </c>
      <c r="O9" s="278"/>
    </row>
    <row r="10" spans="1:15" s="3" customFormat="1" ht="18" customHeight="1">
      <c r="A10" s="277">
        <v>1</v>
      </c>
      <c r="B10" s="277"/>
      <c r="C10" s="277"/>
      <c r="D10" s="278">
        <v>2</v>
      </c>
      <c r="E10" s="278"/>
      <c r="F10" s="278">
        <v>3</v>
      </c>
      <c r="G10" s="278"/>
      <c r="H10" s="278">
        <v>4</v>
      </c>
      <c r="I10" s="278"/>
      <c r="J10" s="278">
        <v>5</v>
      </c>
      <c r="K10" s="278"/>
      <c r="L10" s="278">
        <v>6</v>
      </c>
      <c r="M10" s="278"/>
      <c r="N10" s="278">
        <v>7</v>
      </c>
      <c r="O10" s="278"/>
    </row>
    <row r="11" spans="1:15" s="3" customFormat="1" ht="60" customHeight="1">
      <c r="A11" s="286" t="s">
        <v>325</v>
      </c>
      <c r="B11" s="267"/>
      <c r="C11" s="287"/>
      <c r="D11" s="320">
        <v>91</v>
      </c>
      <c r="E11" s="321"/>
      <c r="F11" s="320">
        <v>93</v>
      </c>
      <c r="G11" s="321"/>
      <c r="H11" s="320">
        <v>93</v>
      </c>
      <c r="I11" s="321"/>
      <c r="J11" s="347">
        <v>137</v>
      </c>
      <c r="K11" s="348"/>
      <c r="L11" s="304">
        <f>J11/H11*100</f>
        <v>147.31182795698925</v>
      </c>
      <c r="M11" s="305"/>
      <c r="N11" s="304">
        <f>J11/D11*100</f>
        <v>150.54945054945054</v>
      </c>
      <c r="O11" s="305"/>
    </row>
    <row r="12" spans="1:15" s="3" customFormat="1" ht="19.5" customHeight="1">
      <c r="A12" s="318" t="s">
        <v>199</v>
      </c>
      <c r="B12" s="248"/>
      <c r="C12" s="319"/>
      <c r="D12" s="310">
        <v>1</v>
      </c>
      <c r="E12" s="311"/>
      <c r="F12" s="310">
        <v>1</v>
      </c>
      <c r="G12" s="311"/>
      <c r="H12" s="310">
        <v>1</v>
      </c>
      <c r="I12" s="311"/>
      <c r="J12" s="339">
        <v>1</v>
      </c>
      <c r="K12" s="340"/>
      <c r="L12" s="304">
        <f t="shared" ref="L12:L26" si="0">J12/H12*100</f>
        <v>100</v>
      </c>
      <c r="M12" s="305"/>
      <c r="N12" s="304">
        <f t="shared" ref="N12:N26" si="1">J12/D12*100</f>
        <v>100</v>
      </c>
      <c r="O12" s="305"/>
    </row>
    <row r="13" spans="1:15" s="3" customFormat="1" ht="20.100000000000001" customHeight="1">
      <c r="A13" s="318" t="s">
        <v>207</v>
      </c>
      <c r="B13" s="248"/>
      <c r="C13" s="319"/>
      <c r="D13" s="310">
        <v>14</v>
      </c>
      <c r="E13" s="311"/>
      <c r="F13" s="310">
        <v>16</v>
      </c>
      <c r="G13" s="311"/>
      <c r="H13" s="310">
        <v>16</v>
      </c>
      <c r="I13" s="311"/>
      <c r="J13" s="341">
        <v>16</v>
      </c>
      <c r="K13" s="342"/>
      <c r="L13" s="304">
        <f t="shared" si="0"/>
        <v>100</v>
      </c>
      <c r="M13" s="305"/>
      <c r="N13" s="304">
        <f t="shared" si="1"/>
        <v>114.28571428571428</v>
      </c>
      <c r="O13" s="305"/>
    </row>
    <row r="14" spans="1:15" s="3" customFormat="1" ht="20.100000000000001" customHeight="1">
      <c r="A14" s="318" t="s">
        <v>200</v>
      </c>
      <c r="B14" s="248"/>
      <c r="C14" s="319"/>
      <c r="D14" s="310">
        <v>76</v>
      </c>
      <c r="E14" s="311"/>
      <c r="F14" s="310">
        <f>F11-F12-F13</f>
        <v>76</v>
      </c>
      <c r="G14" s="311"/>
      <c r="H14" s="310">
        <v>76</v>
      </c>
      <c r="I14" s="311"/>
      <c r="J14" s="341">
        <f>J11-J12-J13</f>
        <v>120</v>
      </c>
      <c r="K14" s="342"/>
      <c r="L14" s="304">
        <f t="shared" si="0"/>
        <v>157.89473684210526</v>
      </c>
      <c r="M14" s="305"/>
      <c r="N14" s="304">
        <f t="shared" si="1"/>
        <v>157.89473684210526</v>
      </c>
      <c r="O14" s="305"/>
    </row>
    <row r="15" spans="1:15" s="3" customFormat="1">
      <c r="A15" s="286" t="s">
        <v>381</v>
      </c>
      <c r="B15" s="267"/>
      <c r="C15" s="287"/>
      <c r="D15" s="320">
        <f>SUM(D16:E18)</f>
        <v>10849.7</v>
      </c>
      <c r="E15" s="321"/>
      <c r="F15" s="320">
        <f t="shared" ref="F15" si="2">SUM(F16:G18)</f>
        <v>16596</v>
      </c>
      <c r="G15" s="321"/>
      <c r="H15" s="320">
        <v>16596</v>
      </c>
      <c r="I15" s="321"/>
      <c r="J15" s="320">
        <f>SUM(J16:K18)</f>
        <v>24606</v>
      </c>
      <c r="K15" s="321"/>
      <c r="L15" s="304">
        <f t="shared" si="0"/>
        <v>148.2646420824295</v>
      </c>
      <c r="M15" s="305"/>
      <c r="N15" s="304">
        <f t="shared" si="1"/>
        <v>226.78968082066783</v>
      </c>
      <c r="O15" s="305"/>
    </row>
    <row r="16" spans="1:15" s="3" customFormat="1" ht="20.100000000000001" customHeight="1">
      <c r="A16" s="318" t="s">
        <v>199</v>
      </c>
      <c r="B16" s="248"/>
      <c r="C16" s="319"/>
      <c r="D16" s="310">
        <v>394</v>
      </c>
      <c r="E16" s="311"/>
      <c r="F16" s="333">
        <v>489</v>
      </c>
      <c r="G16" s="334"/>
      <c r="H16" s="310">
        <v>489</v>
      </c>
      <c r="I16" s="311"/>
      <c r="J16" s="331">
        <v>594</v>
      </c>
      <c r="K16" s="332"/>
      <c r="L16" s="304">
        <f t="shared" si="0"/>
        <v>121.47239263803682</v>
      </c>
      <c r="M16" s="305"/>
      <c r="N16" s="304">
        <f t="shared" si="1"/>
        <v>150.76142131979694</v>
      </c>
      <c r="O16" s="305"/>
    </row>
    <row r="17" spans="1:18" s="3" customFormat="1" ht="20.100000000000001" customHeight="1">
      <c r="A17" s="318" t="s">
        <v>207</v>
      </c>
      <c r="B17" s="248"/>
      <c r="C17" s="319"/>
      <c r="D17" s="310">
        <v>2084.6999999999998</v>
      </c>
      <c r="E17" s="311"/>
      <c r="F17" s="333">
        <v>2648</v>
      </c>
      <c r="G17" s="334"/>
      <c r="H17" s="310">
        <v>2648</v>
      </c>
      <c r="I17" s="311"/>
      <c r="J17" s="331">
        <v>3594</v>
      </c>
      <c r="K17" s="332"/>
      <c r="L17" s="304">
        <f t="shared" si="0"/>
        <v>135.7250755287009</v>
      </c>
      <c r="M17" s="305"/>
      <c r="N17" s="304">
        <f t="shared" si="1"/>
        <v>172.39890631745575</v>
      </c>
      <c r="O17" s="305"/>
    </row>
    <row r="18" spans="1:18" s="3" customFormat="1" ht="20.100000000000001" customHeight="1">
      <c r="A18" s="318" t="s">
        <v>200</v>
      </c>
      <c r="B18" s="248"/>
      <c r="C18" s="319"/>
      <c r="D18" s="310">
        <v>8371</v>
      </c>
      <c r="E18" s="311"/>
      <c r="F18" s="333">
        <v>13459</v>
      </c>
      <c r="G18" s="334"/>
      <c r="H18" s="310">
        <v>13459</v>
      </c>
      <c r="I18" s="311"/>
      <c r="J18" s="331">
        <v>20418</v>
      </c>
      <c r="K18" s="332"/>
      <c r="L18" s="304">
        <f t="shared" si="0"/>
        <v>151.70517869083884</v>
      </c>
      <c r="M18" s="305"/>
      <c r="N18" s="304">
        <f t="shared" si="1"/>
        <v>243.9135109305937</v>
      </c>
      <c r="O18" s="305"/>
    </row>
    <row r="19" spans="1:18" s="3" customFormat="1" ht="20.100000000000001" customHeight="1">
      <c r="A19" s="286" t="s">
        <v>382</v>
      </c>
      <c r="B19" s="267"/>
      <c r="C19" s="287"/>
      <c r="D19" s="320">
        <v>10850</v>
      </c>
      <c r="E19" s="321"/>
      <c r="F19" s="320">
        <v>16596</v>
      </c>
      <c r="G19" s="321"/>
      <c r="H19" s="320">
        <v>16596</v>
      </c>
      <c r="I19" s="321"/>
      <c r="J19" s="331">
        <v>24606</v>
      </c>
      <c r="K19" s="332"/>
      <c r="L19" s="304">
        <f t="shared" si="0"/>
        <v>148.2646420824295</v>
      </c>
      <c r="M19" s="305"/>
      <c r="N19" s="304">
        <f t="shared" si="1"/>
        <v>226.78341013824883</v>
      </c>
      <c r="O19" s="305"/>
      <c r="Q19" s="181"/>
      <c r="R19" s="181"/>
    </row>
    <row r="20" spans="1:18" s="3" customFormat="1" ht="20.100000000000001" customHeight="1">
      <c r="A20" s="318" t="s">
        <v>199</v>
      </c>
      <c r="B20" s="248"/>
      <c r="C20" s="319"/>
      <c r="D20" s="310">
        <v>394</v>
      </c>
      <c r="E20" s="311"/>
      <c r="F20" s="310">
        <v>489</v>
      </c>
      <c r="G20" s="311"/>
      <c r="H20" s="310">
        <v>489</v>
      </c>
      <c r="I20" s="311"/>
      <c r="J20" s="331">
        <v>594</v>
      </c>
      <c r="K20" s="332"/>
      <c r="L20" s="304">
        <f t="shared" si="0"/>
        <v>121.47239263803682</v>
      </c>
      <c r="M20" s="305"/>
      <c r="N20" s="304">
        <f t="shared" si="1"/>
        <v>150.76142131979694</v>
      </c>
      <c r="O20" s="305"/>
    </row>
    <row r="21" spans="1:18" s="3" customFormat="1" ht="20.100000000000001" customHeight="1">
      <c r="A21" s="318" t="s">
        <v>207</v>
      </c>
      <c r="B21" s="248"/>
      <c r="C21" s="319"/>
      <c r="D21" s="310">
        <v>2085</v>
      </c>
      <c r="E21" s="311"/>
      <c r="F21" s="310">
        <v>2648</v>
      </c>
      <c r="G21" s="311"/>
      <c r="H21" s="310">
        <v>2648</v>
      </c>
      <c r="I21" s="311"/>
      <c r="J21" s="331">
        <v>3594</v>
      </c>
      <c r="K21" s="332"/>
      <c r="L21" s="304">
        <f t="shared" si="0"/>
        <v>135.7250755287009</v>
      </c>
      <c r="M21" s="305"/>
      <c r="N21" s="304">
        <f t="shared" si="1"/>
        <v>172.37410071942446</v>
      </c>
      <c r="O21" s="305"/>
    </row>
    <row r="22" spans="1:18" s="3" customFormat="1" ht="19.5" customHeight="1">
      <c r="A22" s="318" t="s">
        <v>200</v>
      </c>
      <c r="B22" s="248"/>
      <c r="C22" s="319"/>
      <c r="D22" s="310">
        <v>8371</v>
      </c>
      <c r="E22" s="311"/>
      <c r="F22" s="310">
        <v>13459</v>
      </c>
      <c r="G22" s="311"/>
      <c r="H22" s="310">
        <v>13459</v>
      </c>
      <c r="I22" s="311"/>
      <c r="J22" s="331">
        <v>20418</v>
      </c>
      <c r="K22" s="332"/>
      <c r="L22" s="304">
        <f t="shared" si="0"/>
        <v>151.70517869083884</v>
      </c>
      <c r="M22" s="305"/>
      <c r="N22" s="304">
        <f t="shared" si="1"/>
        <v>243.9135109305937</v>
      </c>
      <c r="O22" s="305"/>
    </row>
    <row r="23" spans="1:18" s="3" customFormat="1" ht="39" customHeight="1">
      <c r="A23" s="286" t="s">
        <v>366</v>
      </c>
      <c r="B23" s="267"/>
      <c r="C23" s="287"/>
      <c r="D23" s="316">
        <f>D19/D11*1000/12</f>
        <v>9935.8974358974356</v>
      </c>
      <c r="E23" s="317"/>
      <c r="F23" s="316">
        <f t="shared" ref="F23" si="3">F19/F11*1000/12</f>
        <v>14870.967741935483</v>
      </c>
      <c r="G23" s="317"/>
      <c r="H23" s="316">
        <f t="shared" ref="H23" si="4">H19/H11*1000/12</f>
        <v>14870.967741935483</v>
      </c>
      <c r="I23" s="317"/>
      <c r="J23" s="316">
        <f t="shared" ref="J23" si="5">J19/J11*1000/12</f>
        <v>14967.153284671533</v>
      </c>
      <c r="K23" s="317"/>
      <c r="L23" s="304">
        <f t="shared" si="0"/>
        <v>100.64680082967843</v>
      </c>
      <c r="M23" s="305"/>
      <c r="N23" s="304">
        <f t="shared" si="1"/>
        <v>150.63715563927477</v>
      </c>
      <c r="O23" s="305"/>
      <c r="Q23" s="206"/>
    </row>
    <row r="24" spans="1:18" s="3" customFormat="1" ht="20.100000000000001" customHeight="1">
      <c r="A24" s="318" t="s">
        <v>199</v>
      </c>
      <c r="B24" s="248"/>
      <c r="C24" s="319"/>
      <c r="D24" s="316">
        <f t="shared" ref="D24:J26" si="6">D20/D12*1000/12</f>
        <v>32833.333333333336</v>
      </c>
      <c r="E24" s="317"/>
      <c r="F24" s="316">
        <f t="shared" si="6"/>
        <v>40750</v>
      </c>
      <c r="G24" s="317"/>
      <c r="H24" s="316">
        <f t="shared" si="6"/>
        <v>40750</v>
      </c>
      <c r="I24" s="317"/>
      <c r="J24" s="316">
        <f t="shared" si="6"/>
        <v>49500</v>
      </c>
      <c r="K24" s="317"/>
      <c r="L24" s="304">
        <f t="shared" si="0"/>
        <v>121.47239263803682</v>
      </c>
      <c r="M24" s="305"/>
      <c r="N24" s="304">
        <f t="shared" si="1"/>
        <v>150.76142131979694</v>
      </c>
      <c r="O24" s="305"/>
    </row>
    <row r="25" spans="1:18" s="3" customFormat="1" ht="20.100000000000001" customHeight="1">
      <c r="A25" s="318" t="s">
        <v>207</v>
      </c>
      <c r="B25" s="248"/>
      <c r="C25" s="319"/>
      <c r="D25" s="316">
        <f t="shared" si="6"/>
        <v>12410.714285714284</v>
      </c>
      <c r="E25" s="317"/>
      <c r="F25" s="316">
        <f t="shared" si="6"/>
        <v>13791.666666666666</v>
      </c>
      <c r="G25" s="317"/>
      <c r="H25" s="316">
        <f t="shared" si="6"/>
        <v>13791.666666666666</v>
      </c>
      <c r="I25" s="317"/>
      <c r="J25" s="316">
        <f t="shared" si="6"/>
        <v>18718.75</v>
      </c>
      <c r="K25" s="317"/>
      <c r="L25" s="304">
        <f t="shared" si="0"/>
        <v>135.72507552870093</v>
      </c>
      <c r="M25" s="305"/>
      <c r="N25" s="304">
        <f t="shared" si="1"/>
        <v>150.82733812949641</v>
      </c>
      <c r="O25" s="305"/>
    </row>
    <row r="26" spans="1:18" s="3" customFormat="1" ht="20.25" customHeight="1">
      <c r="A26" s="318" t="s">
        <v>200</v>
      </c>
      <c r="B26" s="248"/>
      <c r="C26" s="319"/>
      <c r="D26" s="316">
        <f t="shared" si="6"/>
        <v>9178.7280701754389</v>
      </c>
      <c r="E26" s="317"/>
      <c r="F26" s="316">
        <f t="shared" si="6"/>
        <v>14757.67543859649</v>
      </c>
      <c r="G26" s="317"/>
      <c r="H26" s="316">
        <f t="shared" si="6"/>
        <v>14757.67543859649</v>
      </c>
      <c r="I26" s="317"/>
      <c r="J26" s="316">
        <f t="shared" si="6"/>
        <v>14179.166666666666</v>
      </c>
      <c r="K26" s="317"/>
      <c r="L26" s="304">
        <f t="shared" si="0"/>
        <v>96.079946504197935</v>
      </c>
      <c r="M26" s="305"/>
      <c r="N26" s="304">
        <f t="shared" si="1"/>
        <v>154.47855692270934</v>
      </c>
      <c r="O26" s="305"/>
    </row>
    <row r="27" spans="1:18" ht="10.5" customHeight="1">
      <c r="A27" s="26"/>
      <c r="B27" s="26"/>
      <c r="C27" s="26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</row>
    <row r="28" spans="1:18" ht="20.100000000000001" customHeight="1">
      <c r="A28" s="338" t="s">
        <v>326</v>
      </c>
      <c r="B28" s="338"/>
      <c r="C28" s="338"/>
      <c r="D28" s="338"/>
      <c r="E28" s="338"/>
      <c r="F28" s="338"/>
      <c r="G28" s="338"/>
      <c r="H28" s="338"/>
      <c r="I28" s="338"/>
      <c r="J28" s="338"/>
      <c r="K28" s="338"/>
      <c r="L28" s="338"/>
      <c r="M28" s="338"/>
      <c r="N28" s="338"/>
      <c r="O28" s="338"/>
    </row>
    <row r="29" spans="1:18" ht="15" customHeight="1">
      <c r="A29" s="27"/>
      <c r="B29" s="27"/>
      <c r="C29" s="27"/>
      <c r="D29" s="27"/>
      <c r="E29" s="27"/>
      <c r="F29" s="27"/>
      <c r="G29" s="27"/>
      <c r="H29" s="27"/>
      <c r="I29" s="27"/>
    </row>
    <row r="30" spans="1:18" ht="21.95" customHeight="1">
      <c r="A30" s="325" t="s">
        <v>217</v>
      </c>
      <c r="B30" s="325"/>
      <c r="C30" s="325"/>
      <c r="D30" s="325"/>
      <c r="E30" s="325"/>
      <c r="F30" s="325"/>
      <c r="G30" s="325"/>
      <c r="H30" s="325"/>
      <c r="I30" s="325"/>
      <c r="J30" s="325"/>
      <c r="K30" s="325"/>
      <c r="L30" s="325"/>
      <c r="M30" s="325"/>
      <c r="N30" s="325"/>
      <c r="O30" s="325"/>
    </row>
    <row r="31" spans="1:18" ht="10.5" customHeight="1"/>
    <row r="32" spans="1:18" ht="60" customHeight="1">
      <c r="A32" s="43" t="s">
        <v>133</v>
      </c>
      <c r="B32" s="328" t="s">
        <v>218</v>
      </c>
      <c r="C32" s="329"/>
      <c r="D32" s="329"/>
      <c r="E32" s="329"/>
      <c r="F32" s="277" t="s">
        <v>92</v>
      </c>
      <c r="G32" s="277"/>
      <c r="H32" s="277"/>
      <c r="I32" s="277"/>
      <c r="J32" s="277"/>
      <c r="K32" s="277"/>
      <c r="L32" s="277"/>
      <c r="M32" s="277"/>
      <c r="N32" s="277"/>
      <c r="O32" s="277"/>
    </row>
    <row r="33" spans="1:15" ht="18" customHeight="1">
      <c r="A33" s="43">
        <v>1</v>
      </c>
      <c r="B33" s="328">
        <v>2</v>
      </c>
      <c r="C33" s="329"/>
      <c r="D33" s="329"/>
      <c r="E33" s="329"/>
      <c r="F33" s="277">
        <v>3</v>
      </c>
      <c r="G33" s="277"/>
      <c r="H33" s="277"/>
      <c r="I33" s="277"/>
      <c r="J33" s="277"/>
      <c r="K33" s="277"/>
      <c r="L33" s="277"/>
      <c r="M33" s="277"/>
      <c r="N33" s="277"/>
      <c r="O33" s="277"/>
    </row>
    <row r="34" spans="1:15" ht="20.100000000000001" customHeight="1">
      <c r="A34" s="110"/>
      <c r="B34" s="335"/>
      <c r="C34" s="336"/>
      <c r="D34" s="336"/>
      <c r="E34" s="336"/>
      <c r="F34" s="337"/>
      <c r="G34" s="337"/>
      <c r="H34" s="337"/>
      <c r="I34" s="337"/>
      <c r="J34" s="337"/>
      <c r="K34" s="337"/>
      <c r="L34" s="337"/>
      <c r="M34" s="337"/>
      <c r="N34" s="337"/>
      <c r="O34" s="337"/>
    </row>
    <row r="35" spans="1:15" ht="20.100000000000001" customHeight="1">
      <c r="A35" s="92"/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</row>
    <row r="36" spans="1:15" ht="21.95" customHeight="1">
      <c r="A36" s="327" t="s">
        <v>188</v>
      </c>
      <c r="B36" s="327"/>
      <c r="C36" s="327"/>
      <c r="D36" s="327"/>
      <c r="E36" s="327"/>
      <c r="F36" s="327"/>
      <c r="G36" s="327"/>
      <c r="H36" s="327"/>
      <c r="I36" s="327"/>
      <c r="J36" s="327"/>
    </row>
    <row r="37" spans="1:15" ht="20.100000000000001" customHeight="1">
      <c r="A37" s="22"/>
    </row>
    <row r="38" spans="1:15" ht="63.95" customHeight="1">
      <c r="A38" s="275" t="s">
        <v>317</v>
      </c>
      <c r="B38" s="264" t="s">
        <v>219</v>
      </c>
      <c r="C38" s="266"/>
      <c r="D38" s="278" t="s">
        <v>401</v>
      </c>
      <c r="E38" s="278"/>
      <c r="F38" s="278"/>
      <c r="G38" s="278" t="s">
        <v>402</v>
      </c>
      <c r="H38" s="278"/>
      <c r="I38" s="278"/>
      <c r="J38" s="264" t="s">
        <v>428</v>
      </c>
      <c r="K38" s="265"/>
      <c r="L38" s="266"/>
      <c r="M38" s="278" t="s">
        <v>429</v>
      </c>
      <c r="N38" s="278"/>
      <c r="O38" s="278"/>
    </row>
    <row r="39" spans="1:15" ht="150">
      <c r="A39" s="276"/>
      <c r="B39" s="8" t="s">
        <v>76</v>
      </c>
      <c r="C39" s="8" t="s">
        <v>77</v>
      </c>
      <c r="D39" s="8" t="s">
        <v>383</v>
      </c>
      <c r="E39" s="8" t="s">
        <v>220</v>
      </c>
      <c r="F39" s="8" t="s">
        <v>384</v>
      </c>
      <c r="G39" s="8" t="s">
        <v>383</v>
      </c>
      <c r="H39" s="8" t="s">
        <v>220</v>
      </c>
      <c r="I39" s="8" t="s">
        <v>384</v>
      </c>
      <c r="J39" s="8" t="s">
        <v>383</v>
      </c>
      <c r="K39" s="8" t="s">
        <v>220</v>
      </c>
      <c r="L39" s="8" t="s">
        <v>384</v>
      </c>
      <c r="M39" s="8" t="s">
        <v>383</v>
      </c>
      <c r="N39" s="8" t="s">
        <v>220</v>
      </c>
      <c r="O39" s="8" t="s">
        <v>384</v>
      </c>
    </row>
    <row r="40" spans="1:15" ht="18" customHeight="1">
      <c r="A40" s="8">
        <v>1</v>
      </c>
      <c r="B40" s="8">
        <v>2</v>
      </c>
      <c r="C40" s="8">
        <v>3</v>
      </c>
      <c r="D40" s="8">
        <v>4</v>
      </c>
      <c r="E40" s="8">
        <v>5</v>
      </c>
      <c r="F40" s="8">
        <v>6</v>
      </c>
      <c r="G40" s="8">
        <v>7</v>
      </c>
      <c r="H40" s="7">
        <v>8</v>
      </c>
      <c r="I40" s="7">
        <v>9</v>
      </c>
      <c r="J40" s="7">
        <v>10</v>
      </c>
      <c r="K40" s="7">
        <v>11</v>
      </c>
      <c r="L40" s="7">
        <v>12</v>
      </c>
      <c r="M40" s="7">
        <v>13</v>
      </c>
      <c r="N40" s="7">
        <v>14</v>
      </c>
      <c r="O40" s="7">
        <v>15</v>
      </c>
    </row>
    <row r="41" spans="1:15" ht="39.6" customHeight="1">
      <c r="A41" s="174"/>
      <c r="B41" s="13"/>
      <c r="C41" s="13"/>
      <c r="D41" s="118"/>
      <c r="E41" s="118"/>
      <c r="F41" s="120"/>
      <c r="G41" s="118"/>
      <c r="H41" s="118"/>
      <c r="I41" s="120"/>
      <c r="J41" s="118"/>
      <c r="K41" s="118"/>
      <c r="L41" s="120"/>
      <c r="M41" s="118"/>
      <c r="N41" s="118"/>
      <c r="O41" s="120"/>
    </row>
    <row r="42" spans="1:15" ht="20.100000000000001" customHeight="1">
      <c r="A42" s="9"/>
      <c r="B42" s="13"/>
      <c r="C42" s="13"/>
      <c r="D42" s="118"/>
      <c r="E42" s="118"/>
      <c r="F42" s="120"/>
      <c r="G42" s="118"/>
      <c r="H42" s="118"/>
      <c r="I42" s="120"/>
      <c r="J42" s="118"/>
      <c r="K42" s="118"/>
      <c r="L42" s="120"/>
      <c r="M42" s="118"/>
      <c r="N42" s="118"/>
      <c r="O42" s="120"/>
    </row>
    <row r="43" spans="1:15" ht="20.100000000000001" customHeight="1">
      <c r="A43" s="11" t="s">
        <v>58</v>
      </c>
      <c r="B43" s="188">
        <v>105</v>
      </c>
      <c r="C43" s="143">
        <v>0</v>
      </c>
      <c r="D43" s="162"/>
      <c r="E43" s="119"/>
      <c r="F43" s="121"/>
      <c r="G43" s="162"/>
      <c r="H43" s="119"/>
      <c r="I43" s="121"/>
      <c r="J43" s="188">
        <v>105</v>
      </c>
      <c r="K43" s="119"/>
      <c r="L43" s="121"/>
      <c r="M43" s="162">
        <f>'Осн. фін. пок.'!F62</f>
        <v>2.3399999999983265</v>
      </c>
      <c r="N43" s="119"/>
      <c r="O43" s="121"/>
    </row>
    <row r="44" spans="1:15" ht="20.100000000000001" customHeight="1">
      <c r="A44" s="24"/>
      <c r="B44" s="25"/>
      <c r="C44" s="25"/>
      <c r="D44" s="25"/>
      <c r="E44" s="25"/>
      <c r="F44" s="14"/>
      <c r="G44" s="14"/>
      <c r="H44" s="14"/>
      <c r="I44" s="6"/>
      <c r="J44" s="6"/>
      <c r="K44" s="6"/>
      <c r="L44" s="6"/>
      <c r="M44" s="6"/>
      <c r="N44" s="6"/>
      <c r="O44" s="6"/>
    </row>
    <row r="45" spans="1:15" ht="21.95" customHeight="1">
      <c r="A45" s="325" t="s">
        <v>78</v>
      </c>
      <c r="B45" s="325"/>
      <c r="C45" s="325"/>
      <c r="D45" s="325"/>
      <c r="E45" s="325"/>
      <c r="F45" s="325"/>
      <c r="G45" s="325"/>
      <c r="H45" s="325"/>
      <c r="I45" s="325"/>
      <c r="J45" s="325"/>
      <c r="K45" s="325"/>
      <c r="L45" s="325"/>
      <c r="M45" s="325"/>
      <c r="N45" s="325"/>
      <c r="O45" s="325"/>
    </row>
    <row r="46" spans="1:15" ht="20.100000000000001" customHeight="1">
      <c r="A46" s="22"/>
    </row>
    <row r="47" spans="1:15" ht="63.95" customHeight="1">
      <c r="A47" s="8" t="s">
        <v>122</v>
      </c>
      <c r="B47" s="278" t="s">
        <v>74</v>
      </c>
      <c r="C47" s="278"/>
      <c r="D47" s="278" t="s">
        <v>68</v>
      </c>
      <c r="E47" s="278"/>
      <c r="F47" s="278" t="s">
        <v>69</v>
      </c>
      <c r="G47" s="278"/>
      <c r="H47" s="278" t="s">
        <v>221</v>
      </c>
      <c r="I47" s="278"/>
      <c r="J47" s="278"/>
      <c r="K47" s="264" t="s">
        <v>93</v>
      </c>
      <c r="L47" s="266"/>
      <c r="M47" s="264" t="s">
        <v>36</v>
      </c>
      <c r="N47" s="265"/>
      <c r="O47" s="266"/>
    </row>
    <row r="48" spans="1:15" ht="18" customHeight="1">
      <c r="A48" s="7">
        <v>1</v>
      </c>
      <c r="B48" s="277">
        <v>2</v>
      </c>
      <c r="C48" s="277"/>
      <c r="D48" s="277">
        <v>3</v>
      </c>
      <c r="E48" s="277"/>
      <c r="F48" s="326">
        <v>4</v>
      </c>
      <c r="G48" s="326"/>
      <c r="H48" s="277">
        <v>5</v>
      </c>
      <c r="I48" s="277"/>
      <c r="J48" s="277"/>
      <c r="K48" s="277">
        <v>6</v>
      </c>
      <c r="L48" s="277"/>
      <c r="M48" s="328">
        <v>7</v>
      </c>
      <c r="N48" s="329"/>
      <c r="O48" s="330"/>
    </row>
    <row r="49" spans="1:15" ht="20.100000000000001" customHeight="1">
      <c r="A49" s="9"/>
      <c r="B49" s="312"/>
      <c r="C49" s="312"/>
      <c r="D49" s="303"/>
      <c r="E49" s="303"/>
      <c r="F49" s="324"/>
      <c r="G49" s="324"/>
      <c r="H49" s="278"/>
      <c r="I49" s="278"/>
      <c r="J49" s="278"/>
      <c r="K49" s="310"/>
      <c r="L49" s="311"/>
      <c r="M49" s="312"/>
      <c r="N49" s="312"/>
      <c r="O49" s="312"/>
    </row>
    <row r="50" spans="1:15" ht="20.100000000000001" customHeight="1">
      <c r="A50" s="9"/>
      <c r="B50" s="306"/>
      <c r="C50" s="308"/>
      <c r="D50" s="310"/>
      <c r="E50" s="311"/>
      <c r="F50" s="322"/>
      <c r="G50" s="323"/>
      <c r="H50" s="264"/>
      <c r="I50" s="265"/>
      <c r="J50" s="266"/>
      <c r="K50" s="310"/>
      <c r="L50" s="311"/>
      <c r="M50" s="306"/>
      <c r="N50" s="307"/>
      <c r="O50" s="308"/>
    </row>
    <row r="51" spans="1:15" ht="20.100000000000001" customHeight="1">
      <c r="A51" s="9"/>
      <c r="B51" s="312"/>
      <c r="C51" s="312"/>
      <c r="D51" s="303"/>
      <c r="E51" s="303"/>
      <c r="F51" s="324"/>
      <c r="G51" s="324"/>
      <c r="H51" s="278"/>
      <c r="I51" s="278"/>
      <c r="J51" s="278"/>
      <c r="K51" s="310"/>
      <c r="L51" s="311"/>
      <c r="M51" s="312"/>
      <c r="N51" s="312"/>
      <c r="O51" s="312"/>
    </row>
    <row r="52" spans="1:15" ht="20.100000000000001" customHeight="1">
      <c r="A52" s="11" t="s">
        <v>58</v>
      </c>
      <c r="B52" s="279" t="s">
        <v>37</v>
      </c>
      <c r="C52" s="279"/>
      <c r="D52" s="279" t="s">
        <v>37</v>
      </c>
      <c r="E52" s="279"/>
      <c r="F52" s="279" t="s">
        <v>37</v>
      </c>
      <c r="G52" s="279"/>
      <c r="H52" s="279"/>
      <c r="I52" s="279"/>
      <c r="J52" s="279"/>
      <c r="K52" s="320">
        <f>SUM(K49:K51)</f>
        <v>0</v>
      </c>
      <c r="L52" s="321"/>
      <c r="M52" s="315"/>
      <c r="N52" s="315"/>
      <c r="O52" s="315"/>
    </row>
    <row r="53" spans="1:15" ht="20.100000000000001" customHeight="1">
      <c r="A53" s="14"/>
      <c r="B53" s="28"/>
      <c r="C53" s="28"/>
      <c r="D53" s="28"/>
      <c r="E53" s="28"/>
      <c r="F53" s="28"/>
      <c r="G53" s="28"/>
      <c r="H53" s="28"/>
      <c r="I53" s="28"/>
      <c r="J53" s="28"/>
      <c r="K53" s="3"/>
      <c r="L53" s="3"/>
      <c r="M53" s="3"/>
      <c r="N53" s="3"/>
      <c r="O53" s="3"/>
    </row>
    <row r="54" spans="1:15" ht="21.95" customHeight="1">
      <c r="A54" s="325" t="s">
        <v>79</v>
      </c>
      <c r="B54" s="325"/>
      <c r="C54" s="325"/>
      <c r="D54" s="325"/>
      <c r="E54" s="325"/>
      <c r="F54" s="325"/>
      <c r="G54" s="325"/>
      <c r="H54" s="325"/>
      <c r="I54" s="325"/>
      <c r="J54" s="325"/>
      <c r="K54" s="325"/>
      <c r="L54" s="325"/>
      <c r="M54" s="325"/>
      <c r="N54" s="325"/>
      <c r="O54" s="325"/>
    </row>
    <row r="55" spans="1:15" ht="20.100000000000001" customHeight="1">
      <c r="A55" s="6"/>
      <c r="B55" s="20"/>
      <c r="C55" s="6"/>
      <c r="D55" s="6"/>
      <c r="E55" s="6"/>
      <c r="F55" s="6"/>
      <c r="G55" s="6"/>
      <c r="H55" s="6"/>
      <c r="I55" s="19"/>
    </row>
    <row r="56" spans="1:15" ht="63.95" customHeight="1">
      <c r="A56" s="278" t="s">
        <v>67</v>
      </c>
      <c r="B56" s="278"/>
      <c r="C56" s="278"/>
      <c r="D56" s="278" t="s">
        <v>94</v>
      </c>
      <c r="E56" s="278"/>
      <c r="F56" s="278"/>
      <c r="G56" s="278" t="s">
        <v>241</v>
      </c>
      <c r="H56" s="278"/>
      <c r="I56" s="278"/>
      <c r="J56" s="278" t="s">
        <v>239</v>
      </c>
      <c r="K56" s="278"/>
      <c r="L56" s="278"/>
      <c r="M56" s="278" t="s">
        <v>95</v>
      </c>
      <c r="N56" s="278"/>
      <c r="O56" s="278"/>
    </row>
    <row r="57" spans="1:15" ht="18" customHeight="1">
      <c r="A57" s="278">
        <v>1</v>
      </c>
      <c r="B57" s="278"/>
      <c r="C57" s="278"/>
      <c r="D57" s="278">
        <v>2</v>
      </c>
      <c r="E57" s="278"/>
      <c r="F57" s="278"/>
      <c r="G57" s="278">
        <v>3</v>
      </c>
      <c r="H57" s="278"/>
      <c r="I57" s="278"/>
      <c r="J57" s="277">
        <v>4</v>
      </c>
      <c r="K57" s="277"/>
      <c r="L57" s="277"/>
      <c r="M57" s="277">
        <v>5</v>
      </c>
      <c r="N57" s="277"/>
      <c r="O57" s="277"/>
    </row>
    <row r="58" spans="1:15" ht="20.100000000000001" customHeight="1">
      <c r="A58" s="313" t="s">
        <v>222</v>
      </c>
      <c r="B58" s="313"/>
      <c r="C58" s="313"/>
      <c r="D58" s="303"/>
      <c r="E58" s="303"/>
      <c r="F58" s="303"/>
      <c r="G58" s="303"/>
      <c r="H58" s="303"/>
      <c r="I58" s="303"/>
      <c r="J58" s="303"/>
      <c r="K58" s="303"/>
      <c r="L58" s="303"/>
      <c r="M58" s="309">
        <f>D58+G58-J58</f>
        <v>0</v>
      </c>
      <c r="N58" s="309"/>
      <c r="O58" s="309"/>
    </row>
    <row r="59" spans="1:15" ht="20.100000000000001" customHeight="1">
      <c r="A59" s="313" t="s">
        <v>107</v>
      </c>
      <c r="B59" s="313"/>
      <c r="C59" s="313"/>
      <c r="D59" s="303"/>
      <c r="E59" s="303"/>
      <c r="F59" s="303"/>
      <c r="G59" s="303"/>
      <c r="H59" s="303"/>
      <c r="I59" s="303"/>
      <c r="J59" s="303"/>
      <c r="K59" s="303"/>
      <c r="L59" s="303"/>
      <c r="M59" s="303"/>
      <c r="N59" s="303"/>
      <c r="O59" s="303"/>
    </row>
    <row r="60" spans="1:15" ht="20.100000000000001" customHeight="1">
      <c r="A60" s="313"/>
      <c r="B60" s="313"/>
      <c r="C60" s="313"/>
      <c r="D60" s="310"/>
      <c r="E60" s="314"/>
      <c r="F60" s="311"/>
      <c r="G60" s="310"/>
      <c r="H60" s="314"/>
      <c r="I60" s="311"/>
      <c r="J60" s="310"/>
      <c r="K60" s="314"/>
      <c r="L60" s="311"/>
      <c r="M60" s="310"/>
      <c r="N60" s="314"/>
      <c r="O60" s="311"/>
    </row>
    <row r="61" spans="1:15" ht="20.100000000000001" customHeight="1">
      <c r="A61" s="313" t="s">
        <v>223</v>
      </c>
      <c r="B61" s="313"/>
      <c r="C61" s="313"/>
      <c r="D61" s="303"/>
      <c r="E61" s="303"/>
      <c r="F61" s="303"/>
      <c r="G61" s="303"/>
      <c r="H61" s="303"/>
      <c r="I61" s="303"/>
      <c r="J61" s="303"/>
      <c r="K61" s="303"/>
      <c r="L61" s="303"/>
      <c r="M61" s="309">
        <f>D61+G61-J61</f>
        <v>0</v>
      </c>
      <c r="N61" s="309"/>
      <c r="O61" s="309"/>
    </row>
    <row r="62" spans="1:15" ht="20.100000000000001" customHeight="1">
      <c r="A62" s="313" t="s">
        <v>108</v>
      </c>
      <c r="B62" s="313"/>
      <c r="C62" s="313"/>
      <c r="D62" s="303"/>
      <c r="E62" s="303"/>
      <c r="F62" s="303"/>
      <c r="G62" s="303"/>
      <c r="H62" s="303"/>
      <c r="I62" s="303"/>
      <c r="J62" s="303"/>
      <c r="K62" s="303"/>
      <c r="L62" s="303"/>
      <c r="M62" s="303"/>
      <c r="N62" s="303"/>
      <c r="O62" s="303"/>
    </row>
    <row r="63" spans="1:15" ht="20.100000000000001" customHeight="1">
      <c r="A63" s="313"/>
      <c r="B63" s="313"/>
      <c r="C63" s="313"/>
      <c r="D63" s="310"/>
      <c r="E63" s="314"/>
      <c r="F63" s="311"/>
      <c r="G63" s="310"/>
      <c r="H63" s="314"/>
      <c r="I63" s="311"/>
      <c r="J63" s="310"/>
      <c r="K63" s="314"/>
      <c r="L63" s="311"/>
      <c r="M63" s="310"/>
      <c r="N63" s="314"/>
      <c r="O63" s="311"/>
    </row>
    <row r="64" spans="1:15" ht="20.100000000000001" customHeight="1">
      <c r="A64" s="313" t="s">
        <v>224</v>
      </c>
      <c r="B64" s="313"/>
      <c r="C64" s="313"/>
      <c r="D64" s="303"/>
      <c r="E64" s="303"/>
      <c r="F64" s="303"/>
      <c r="G64" s="303"/>
      <c r="H64" s="303"/>
      <c r="I64" s="303"/>
      <c r="J64" s="303"/>
      <c r="K64" s="303"/>
      <c r="L64" s="303"/>
      <c r="M64" s="309">
        <f>D64+G64-J64</f>
        <v>0</v>
      </c>
      <c r="N64" s="309"/>
      <c r="O64" s="309"/>
    </row>
    <row r="65" spans="1:15" ht="20.100000000000001" customHeight="1">
      <c r="A65" s="313" t="s">
        <v>107</v>
      </c>
      <c r="B65" s="313"/>
      <c r="C65" s="313"/>
      <c r="D65" s="303"/>
      <c r="E65" s="303"/>
      <c r="F65" s="303"/>
      <c r="G65" s="303"/>
      <c r="H65" s="303"/>
      <c r="I65" s="303"/>
      <c r="J65" s="303"/>
      <c r="K65" s="303"/>
      <c r="L65" s="303"/>
      <c r="M65" s="303"/>
      <c r="N65" s="303"/>
      <c r="O65" s="303"/>
    </row>
    <row r="66" spans="1:15" ht="20.100000000000001" customHeight="1">
      <c r="A66" s="318"/>
      <c r="B66" s="248"/>
      <c r="C66" s="319"/>
      <c r="D66" s="303"/>
      <c r="E66" s="303"/>
      <c r="F66" s="303"/>
      <c r="G66" s="303"/>
      <c r="H66" s="303"/>
      <c r="I66" s="303"/>
      <c r="J66" s="303"/>
      <c r="K66" s="303"/>
      <c r="L66" s="303"/>
      <c r="M66" s="303"/>
      <c r="N66" s="303"/>
      <c r="O66" s="303"/>
    </row>
    <row r="67" spans="1:15" ht="20.100000000000001" customHeight="1">
      <c r="A67" s="286" t="s">
        <v>58</v>
      </c>
      <c r="B67" s="267"/>
      <c r="C67" s="287"/>
      <c r="D67" s="302">
        <f>SUM(D58,D61,D64)</f>
        <v>0</v>
      </c>
      <c r="E67" s="302"/>
      <c r="F67" s="302"/>
      <c r="G67" s="302">
        <f>SUM(G58,G61,G64)</f>
        <v>0</v>
      </c>
      <c r="H67" s="302"/>
      <c r="I67" s="302"/>
      <c r="J67" s="302">
        <f>SUM(J58,J61,J64)</f>
        <v>0</v>
      </c>
      <c r="K67" s="302"/>
      <c r="L67" s="302"/>
      <c r="M67" s="302">
        <f>D67+G67-J67</f>
        <v>0</v>
      </c>
      <c r="N67" s="302"/>
      <c r="O67" s="302"/>
    </row>
    <row r="68" spans="1:15">
      <c r="C68" s="33"/>
      <c r="D68" s="33"/>
      <c r="E68" s="33"/>
    </row>
    <row r="69" spans="1:15">
      <c r="C69" s="33"/>
      <c r="D69" s="33"/>
      <c r="E69" s="33"/>
    </row>
    <row r="70" spans="1:15">
      <c r="C70" s="33"/>
      <c r="D70" s="33"/>
      <c r="E70" s="33"/>
    </row>
    <row r="71" spans="1:15">
      <c r="C71" s="33"/>
      <c r="D71" s="33"/>
      <c r="E71" s="33"/>
    </row>
    <row r="72" spans="1:15">
      <c r="C72" s="33"/>
      <c r="D72" s="33"/>
      <c r="E72" s="33"/>
    </row>
    <row r="73" spans="1:15">
      <c r="C73" s="33"/>
      <c r="D73" s="33"/>
      <c r="E73" s="33"/>
    </row>
    <row r="74" spans="1:15">
      <c r="C74" s="33"/>
      <c r="D74" s="33"/>
      <c r="E74" s="33"/>
    </row>
    <row r="75" spans="1:15">
      <c r="C75" s="33"/>
      <c r="D75" s="33"/>
      <c r="E75" s="33"/>
    </row>
    <row r="76" spans="1:15">
      <c r="C76" s="33"/>
      <c r="D76" s="33"/>
      <c r="E76" s="33"/>
    </row>
    <row r="77" spans="1:15">
      <c r="C77" s="33"/>
      <c r="D77" s="33"/>
      <c r="E77" s="33"/>
    </row>
    <row r="78" spans="1:15">
      <c r="C78" s="33"/>
      <c r="D78" s="33"/>
      <c r="E78" s="33"/>
    </row>
    <row r="79" spans="1:15">
      <c r="C79" s="33"/>
      <c r="D79" s="33"/>
      <c r="E79" s="33"/>
    </row>
    <row r="80" spans="1:15">
      <c r="C80" s="33"/>
      <c r="D80" s="33"/>
      <c r="E80" s="33"/>
    </row>
    <row r="81" spans="3:5">
      <c r="C81" s="33"/>
      <c r="D81" s="33"/>
      <c r="E81" s="33"/>
    </row>
  </sheetData>
  <mergeCells count="245">
    <mergeCell ref="A10:C10"/>
    <mergeCell ref="A12:C12"/>
    <mergeCell ref="D12:E12"/>
    <mergeCell ref="D11:E11"/>
    <mergeCell ref="H12:I12"/>
    <mergeCell ref="F12:G12"/>
    <mergeCell ref="D10:E10"/>
    <mergeCell ref="L12:M12"/>
    <mergeCell ref="A1:O1"/>
    <mergeCell ref="A2:O2"/>
    <mergeCell ref="A3:O3"/>
    <mergeCell ref="D9:E9"/>
    <mergeCell ref="F9:G9"/>
    <mergeCell ref="A5:O5"/>
    <mergeCell ref="A9:C9"/>
    <mergeCell ref="A4:O4"/>
    <mergeCell ref="A7:O7"/>
    <mergeCell ref="J9:K9"/>
    <mergeCell ref="H9:I9"/>
    <mergeCell ref="L9:M9"/>
    <mergeCell ref="H10:I10"/>
    <mergeCell ref="F10:G10"/>
    <mergeCell ref="J11:K11"/>
    <mergeCell ref="F11:G11"/>
    <mergeCell ref="N9:O9"/>
    <mergeCell ref="L11:M11"/>
    <mergeCell ref="J10:K10"/>
    <mergeCell ref="N12:O12"/>
    <mergeCell ref="N16:O16"/>
    <mergeCell ref="J16:K16"/>
    <mergeCell ref="N15:O15"/>
    <mergeCell ref="L16:M16"/>
    <mergeCell ref="J15:K15"/>
    <mergeCell ref="J12:K12"/>
    <mergeCell ref="N10:O10"/>
    <mergeCell ref="J14:K14"/>
    <mergeCell ref="N14:O14"/>
    <mergeCell ref="N13:O13"/>
    <mergeCell ref="L13:M13"/>
    <mergeCell ref="J13:K13"/>
    <mergeCell ref="N11:O11"/>
    <mergeCell ref="L10:M10"/>
    <mergeCell ref="L14:M14"/>
    <mergeCell ref="L19:M19"/>
    <mergeCell ref="L18:M18"/>
    <mergeCell ref="A15:C15"/>
    <mergeCell ref="H16:I16"/>
    <mergeCell ref="H15:I15"/>
    <mergeCell ref="D15:E15"/>
    <mergeCell ref="A16:C16"/>
    <mergeCell ref="F15:G15"/>
    <mergeCell ref="D16:E16"/>
    <mergeCell ref="F16:G16"/>
    <mergeCell ref="L15:M15"/>
    <mergeCell ref="A14:C14"/>
    <mergeCell ref="F14:G14"/>
    <mergeCell ref="H14:I14"/>
    <mergeCell ref="D14:E14"/>
    <mergeCell ref="A13:C13"/>
    <mergeCell ref="D13:E13"/>
    <mergeCell ref="H13:I13"/>
    <mergeCell ref="F13:G13"/>
    <mergeCell ref="B33:E33"/>
    <mergeCell ref="F32:O32"/>
    <mergeCell ref="B32:E32"/>
    <mergeCell ref="A30:O30"/>
    <mergeCell ref="A28:O28"/>
    <mergeCell ref="F17:G17"/>
    <mergeCell ref="A24:C24"/>
    <mergeCell ref="D24:E24"/>
    <mergeCell ref="F24:G24"/>
    <mergeCell ref="H24:I24"/>
    <mergeCell ref="F26:G26"/>
    <mergeCell ref="H26:I26"/>
    <mergeCell ref="L26:M26"/>
    <mergeCell ref="J26:K26"/>
    <mergeCell ref="N26:O26"/>
    <mergeCell ref="F25:G25"/>
    <mergeCell ref="B34:E34"/>
    <mergeCell ref="F34:O34"/>
    <mergeCell ref="A11:C11"/>
    <mergeCell ref="D17:E17"/>
    <mergeCell ref="D25:E25"/>
    <mergeCell ref="J21:K21"/>
    <mergeCell ref="L21:M21"/>
    <mergeCell ref="N21:O21"/>
    <mergeCell ref="L24:M24"/>
    <mergeCell ref="N24:O24"/>
    <mergeCell ref="A23:C23"/>
    <mergeCell ref="H11:I11"/>
    <mergeCell ref="H23:I23"/>
    <mergeCell ref="N25:O25"/>
    <mergeCell ref="A26:C26"/>
    <mergeCell ref="D26:E26"/>
    <mergeCell ref="N23:O23"/>
    <mergeCell ref="H18:I18"/>
    <mergeCell ref="N19:O19"/>
    <mergeCell ref="A20:C20"/>
    <mergeCell ref="D20:E20"/>
    <mergeCell ref="F20:G20"/>
    <mergeCell ref="H20:I20"/>
    <mergeCell ref="J20:K20"/>
    <mergeCell ref="F22:G22"/>
    <mergeCell ref="H22:I22"/>
    <mergeCell ref="A21:C21"/>
    <mergeCell ref="D21:E21"/>
    <mergeCell ref="F21:G21"/>
    <mergeCell ref="H21:I21"/>
    <mergeCell ref="F23:G23"/>
    <mergeCell ref="J24:K24"/>
    <mergeCell ref="A25:C25"/>
    <mergeCell ref="F33:O33"/>
    <mergeCell ref="D23:E23"/>
    <mergeCell ref="L17:M17"/>
    <mergeCell ref="N17:O17"/>
    <mergeCell ref="J17:K17"/>
    <mergeCell ref="A17:C17"/>
    <mergeCell ref="A18:C18"/>
    <mergeCell ref="H17:I17"/>
    <mergeCell ref="D18:E18"/>
    <mergeCell ref="N18:O18"/>
    <mergeCell ref="J18:K18"/>
    <mergeCell ref="F19:G19"/>
    <mergeCell ref="H19:I19"/>
    <mergeCell ref="J19:K19"/>
    <mergeCell ref="F18:G18"/>
    <mergeCell ref="A19:C19"/>
    <mergeCell ref="D19:E19"/>
    <mergeCell ref="D22:E22"/>
    <mergeCell ref="N22:O22"/>
    <mergeCell ref="J23:K23"/>
    <mergeCell ref="L25:M25"/>
    <mergeCell ref="L23:M23"/>
    <mergeCell ref="L22:M22"/>
    <mergeCell ref="J22:K22"/>
    <mergeCell ref="A36:J36"/>
    <mergeCell ref="B38:C38"/>
    <mergeCell ref="D38:F38"/>
    <mergeCell ref="G38:I38"/>
    <mergeCell ref="J38:L38"/>
    <mergeCell ref="M38:O38"/>
    <mergeCell ref="A38:A39"/>
    <mergeCell ref="M47:O47"/>
    <mergeCell ref="K48:L48"/>
    <mergeCell ref="M48:O48"/>
    <mergeCell ref="A45:O45"/>
    <mergeCell ref="B47:C47"/>
    <mergeCell ref="D47:E47"/>
    <mergeCell ref="F47:G47"/>
    <mergeCell ref="H47:J47"/>
    <mergeCell ref="K47:L47"/>
    <mergeCell ref="M49:O49"/>
    <mergeCell ref="B48:C48"/>
    <mergeCell ref="F48:G48"/>
    <mergeCell ref="H48:J48"/>
    <mergeCell ref="B49:C49"/>
    <mergeCell ref="H49:J49"/>
    <mergeCell ref="K49:L49"/>
    <mergeCell ref="D48:E48"/>
    <mergeCell ref="D49:E49"/>
    <mergeCell ref="F49:G49"/>
    <mergeCell ref="M57:O57"/>
    <mergeCell ref="A57:C57"/>
    <mergeCell ref="B52:C52"/>
    <mergeCell ref="D52:E52"/>
    <mergeCell ref="F52:G52"/>
    <mergeCell ref="A54:O54"/>
    <mergeCell ref="A56:C56"/>
    <mergeCell ref="D56:F56"/>
    <mergeCell ref="G56:I56"/>
    <mergeCell ref="J56:L56"/>
    <mergeCell ref="M56:O56"/>
    <mergeCell ref="M67:O67"/>
    <mergeCell ref="M65:O65"/>
    <mergeCell ref="M64:O64"/>
    <mergeCell ref="J62:L62"/>
    <mergeCell ref="M62:O62"/>
    <mergeCell ref="M63:O63"/>
    <mergeCell ref="M66:O66"/>
    <mergeCell ref="J65:L65"/>
    <mergeCell ref="J64:L64"/>
    <mergeCell ref="J63:L63"/>
    <mergeCell ref="A62:C62"/>
    <mergeCell ref="D62:F62"/>
    <mergeCell ref="G61:I61"/>
    <mergeCell ref="A66:C66"/>
    <mergeCell ref="D66:F66"/>
    <mergeCell ref="G66:I66"/>
    <mergeCell ref="A65:C65"/>
    <mergeCell ref="D65:F65"/>
    <mergeCell ref="A63:C63"/>
    <mergeCell ref="D63:F63"/>
    <mergeCell ref="G63:I63"/>
    <mergeCell ref="A64:C64"/>
    <mergeCell ref="D64:F64"/>
    <mergeCell ref="G62:I62"/>
    <mergeCell ref="A61:C61"/>
    <mergeCell ref="J59:L59"/>
    <mergeCell ref="M59:O59"/>
    <mergeCell ref="M60:O60"/>
    <mergeCell ref="J60:L60"/>
    <mergeCell ref="K50:L50"/>
    <mergeCell ref="H51:J51"/>
    <mergeCell ref="H25:I25"/>
    <mergeCell ref="J25:K25"/>
    <mergeCell ref="A22:C22"/>
    <mergeCell ref="A58:C58"/>
    <mergeCell ref="D58:F58"/>
    <mergeCell ref="G58:I58"/>
    <mergeCell ref="K52:L52"/>
    <mergeCell ref="J58:L58"/>
    <mergeCell ref="H52:J52"/>
    <mergeCell ref="G57:I57"/>
    <mergeCell ref="D57:F57"/>
    <mergeCell ref="H50:J50"/>
    <mergeCell ref="B51:C51"/>
    <mergeCell ref="B50:C50"/>
    <mergeCell ref="D50:E50"/>
    <mergeCell ref="F50:G50"/>
    <mergeCell ref="D51:E51"/>
    <mergeCell ref="F51:G51"/>
    <mergeCell ref="A67:C67"/>
    <mergeCell ref="D67:F67"/>
    <mergeCell ref="G67:I67"/>
    <mergeCell ref="J67:L67"/>
    <mergeCell ref="J66:L66"/>
    <mergeCell ref="N20:O20"/>
    <mergeCell ref="D61:F61"/>
    <mergeCell ref="G65:I65"/>
    <mergeCell ref="M50:O50"/>
    <mergeCell ref="M58:O58"/>
    <mergeCell ref="J57:L57"/>
    <mergeCell ref="K51:L51"/>
    <mergeCell ref="M51:O51"/>
    <mergeCell ref="G64:I64"/>
    <mergeCell ref="D59:F59"/>
    <mergeCell ref="A60:C60"/>
    <mergeCell ref="L20:M20"/>
    <mergeCell ref="A59:C59"/>
    <mergeCell ref="G59:I59"/>
    <mergeCell ref="D60:F60"/>
    <mergeCell ref="G60:I60"/>
    <mergeCell ref="M52:O52"/>
    <mergeCell ref="M61:O61"/>
    <mergeCell ref="J61:L61"/>
  </mergeCells>
  <phoneticPr fontId="3" type="noConversion"/>
  <pageMargins left="0.23499999999999999" right="0.39370078740157483" top="0.78740157480314965" bottom="0.78740157480314965" header="0.27559055118110237" footer="0.15748031496062992"/>
  <pageSetup paperSize="9" scale="47" orientation="landscape" horizontalDpi="1200" verticalDpi="1200" r:id="rId1"/>
  <headerFooter alignWithMargins="0">
    <oddHeader>&amp;C&amp;"Times New Roman,обычный"&amp;14 13&amp;R&amp;"Times New Roman,обычный"&amp;14Продовження додатка 1Таблиця 6</oddHeader>
  </headerFooter>
  <rowBreaks count="1" manualBreakCount="1">
    <brk id="34" max="14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</sheetPr>
  <dimension ref="A1:AE71"/>
  <sheetViews>
    <sheetView tabSelected="1" zoomScale="60" zoomScaleNormal="70" zoomScaleSheetLayoutView="50" workbookViewId="0">
      <selection activeCell="R103" sqref="R103"/>
    </sheetView>
  </sheetViews>
  <sheetFormatPr defaultColWidth="9.140625" defaultRowHeight="18.75"/>
  <cols>
    <col min="1" max="1" width="8.28515625" style="2" customWidth="1"/>
    <col min="2" max="2" width="28.7109375" style="2" customWidth="1"/>
    <col min="3" max="6" width="11.28515625" style="2" customWidth="1"/>
    <col min="7" max="31" width="11" style="2" customWidth="1"/>
    <col min="32" max="16384" width="9.140625" style="2"/>
  </cols>
  <sheetData>
    <row r="1" spans="1:31">
      <c r="A1" s="28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Q1" s="32"/>
      <c r="R1" s="32"/>
      <c r="S1" s="32"/>
      <c r="T1" s="32"/>
      <c r="U1" s="32"/>
      <c r="AB1" s="408"/>
      <c r="AC1" s="409"/>
      <c r="AD1" s="409"/>
      <c r="AE1" s="409"/>
    </row>
    <row r="2" spans="1:31" ht="18.75" customHeight="1">
      <c r="B2" s="45" t="s">
        <v>318</v>
      </c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</row>
    <row r="3" spans="1:31">
      <c r="A3" s="62"/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6"/>
      <c r="U3" s="66"/>
      <c r="V3" s="66"/>
      <c r="W3" s="66"/>
      <c r="X3" s="66"/>
      <c r="Y3" s="66"/>
      <c r="Z3" s="66"/>
      <c r="AA3" s="66"/>
      <c r="AB3" s="66"/>
      <c r="AC3" s="66"/>
      <c r="AD3" s="66"/>
      <c r="AE3" s="66"/>
    </row>
    <row r="4" spans="1:31" ht="41.25" customHeight="1">
      <c r="A4" s="273" t="s">
        <v>54</v>
      </c>
      <c r="B4" s="273" t="s">
        <v>163</v>
      </c>
      <c r="C4" s="358" t="s">
        <v>164</v>
      </c>
      <c r="D4" s="359"/>
      <c r="E4" s="359"/>
      <c r="F4" s="360"/>
      <c r="G4" s="358" t="s">
        <v>236</v>
      </c>
      <c r="H4" s="359"/>
      <c r="I4" s="359"/>
      <c r="J4" s="359"/>
      <c r="K4" s="359"/>
      <c r="L4" s="359"/>
      <c r="M4" s="360"/>
      <c r="N4" s="264" t="s">
        <v>165</v>
      </c>
      <c r="O4" s="265"/>
      <c r="P4" s="265"/>
      <c r="Q4" s="265"/>
      <c r="R4" s="265"/>
      <c r="S4" s="265"/>
      <c r="T4" s="265"/>
      <c r="U4" s="265"/>
      <c r="V4" s="265"/>
      <c r="W4" s="265"/>
      <c r="X4" s="265"/>
      <c r="Y4" s="266"/>
      <c r="Z4" s="383" t="s">
        <v>327</v>
      </c>
      <c r="AA4" s="384"/>
      <c r="AB4" s="385"/>
      <c r="AC4" s="377" t="s">
        <v>328</v>
      </c>
      <c r="AD4" s="378"/>
      <c r="AE4" s="379"/>
    </row>
    <row r="5" spans="1:31" ht="48.75" customHeight="1">
      <c r="A5" s="274"/>
      <c r="B5" s="274"/>
      <c r="C5" s="364"/>
      <c r="D5" s="365"/>
      <c r="E5" s="365"/>
      <c r="F5" s="366"/>
      <c r="G5" s="364"/>
      <c r="H5" s="365"/>
      <c r="I5" s="365"/>
      <c r="J5" s="365"/>
      <c r="K5" s="365"/>
      <c r="L5" s="365"/>
      <c r="M5" s="366"/>
      <c r="N5" s="264" t="s">
        <v>330</v>
      </c>
      <c r="O5" s="265"/>
      <c r="P5" s="265"/>
      <c r="Q5" s="266"/>
      <c r="R5" s="264" t="s">
        <v>331</v>
      </c>
      <c r="S5" s="265"/>
      <c r="T5" s="265"/>
      <c r="U5" s="266"/>
      <c r="V5" s="264" t="s">
        <v>332</v>
      </c>
      <c r="W5" s="265"/>
      <c r="X5" s="265"/>
      <c r="Y5" s="266"/>
      <c r="Z5" s="386"/>
      <c r="AA5" s="386"/>
      <c r="AB5" s="387"/>
      <c r="AC5" s="380"/>
      <c r="AD5" s="381"/>
      <c r="AE5" s="382"/>
    </row>
    <row r="6" spans="1:31" ht="18" customHeight="1">
      <c r="A6" s="72">
        <v>1</v>
      </c>
      <c r="B6" s="73">
        <v>2</v>
      </c>
      <c r="C6" s="355">
        <v>3</v>
      </c>
      <c r="D6" s="356"/>
      <c r="E6" s="356"/>
      <c r="F6" s="357"/>
      <c r="G6" s="355">
        <v>4</v>
      </c>
      <c r="H6" s="356"/>
      <c r="I6" s="356"/>
      <c r="J6" s="356"/>
      <c r="K6" s="356"/>
      <c r="L6" s="356"/>
      <c r="M6" s="357"/>
      <c r="N6" s="371">
        <v>5</v>
      </c>
      <c r="O6" s="372"/>
      <c r="P6" s="372"/>
      <c r="Q6" s="373"/>
      <c r="R6" s="371">
        <v>6</v>
      </c>
      <c r="S6" s="372"/>
      <c r="T6" s="372"/>
      <c r="U6" s="373"/>
      <c r="V6" s="371">
        <v>7</v>
      </c>
      <c r="W6" s="372"/>
      <c r="X6" s="372"/>
      <c r="Y6" s="373"/>
      <c r="Z6" s="372">
        <v>8</v>
      </c>
      <c r="AA6" s="372"/>
      <c r="AB6" s="373"/>
      <c r="AC6" s="371">
        <v>9</v>
      </c>
      <c r="AD6" s="372"/>
      <c r="AE6" s="373"/>
    </row>
    <row r="7" spans="1:31" ht="20.100000000000001" customHeight="1">
      <c r="A7" s="72">
        <v>1</v>
      </c>
      <c r="B7" s="169"/>
      <c r="C7" s="355"/>
      <c r="D7" s="356"/>
      <c r="E7" s="356"/>
      <c r="F7" s="357"/>
      <c r="G7" s="374"/>
      <c r="H7" s="375"/>
      <c r="I7" s="375"/>
      <c r="J7" s="375"/>
      <c r="K7" s="375"/>
      <c r="L7" s="375"/>
      <c r="M7" s="376"/>
      <c r="N7" s="374"/>
      <c r="O7" s="375"/>
      <c r="P7" s="375"/>
      <c r="Q7" s="376"/>
      <c r="R7" s="374"/>
      <c r="S7" s="375"/>
      <c r="T7" s="375"/>
      <c r="U7" s="376"/>
      <c r="V7" s="374"/>
      <c r="W7" s="375"/>
      <c r="X7" s="375"/>
      <c r="Y7" s="376"/>
      <c r="Z7" s="350" t="e">
        <f>(V7/R7)*100</f>
        <v>#DIV/0!</v>
      </c>
      <c r="AA7" s="350"/>
      <c r="AB7" s="351"/>
      <c r="AC7" s="349" t="e">
        <f>(V7/N7)*100</f>
        <v>#DIV/0!</v>
      </c>
      <c r="AD7" s="350"/>
      <c r="AE7" s="351"/>
    </row>
    <row r="8" spans="1:31" ht="20.100000000000001" customHeight="1">
      <c r="A8" s="72"/>
      <c r="B8" s="73"/>
      <c r="C8" s="355"/>
      <c r="D8" s="356"/>
      <c r="E8" s="356"/>
      <c r="F8" s="357"/>
      <c r="G8" s="374"/>
      <c r="H8" s="375"/>
      <c r="I8" s="375"/>
      <c r="J8" s="375"/>
      <c r="K8" s="375"/>
      <c r="L8" s="375"/>
      <c r="M8" s="376"/>
      <c r="N8" s="374"/>
      <c r="O8" s="375"/>
      <c r="P8" s="375"/>
      <c r="Q8" s="376"/>
      <c r="R8" s="374"/>
      <c r="S8" s="375"/>
      <c r="T8" s="375"/>
      <c r="U8" s="376"/>
      <c r="V8" s="374"/>
      <c r="W8" s="375"/>
      <c r="X8" s="375"/>
      <c r="Y8" s="376"/>
      <c r="Z8" s="350" t="e">
        <f>(V8/R8)*100</f>
        <v>#DIV/0!</v>
      </c>
      <c r="AA8" s="350"/>
      <c r="AB8" s="351"/>
      <c r="AC8" s="349" t="e">
        <f>(V8/N8)*100</f>
        <v>#DIV/0!</v>
      </c>
      <c r="AD8" s="350"/>
      <c r="AE8" s="351"/>
    </row>
    <row r="9" spans="1:31" ht="20.100000000000001" customHeight="1">
      <c r="A9" s="72"/>
      <c r="B9" s="73"/>
      <c r="C9" s="355"/>
      <c r="D9" s="356"/>
      <c r="E9" s="356"/>
      <c r="F9" s="357"/>
      <c r="G9" s="374"/>
      <c r="H9" s="375"/>
      <c r="I9" s="375"/>
      <c r="J9" s="375"/>
      <c r="K9" s="375"/>
      <c r="L9" s="375"/>
      <c r="M9" s="376"/>
      <c r="N9" s="374"/>
      <c r="O9" s="375"/>
      <c r="P9" s="375"/>
      <c r="Q9" s="376"/>
      <c r="R9" s="374"/>
      <c r="S9" s="375"/>
      <c r="T9" s="375"/>
      <c r="U9" s="376"/>
      <c r="V9" s="374"/>
      <c r="W9" s="375"/>
      <c r="X9" s="375"/>
      <c r="Y9" s="376"/>
      <c r="Z9" s="350" t="e">
        <f>(V9/R9)*100</f>
        <v>#DIV/0!</v>
      </c>
      <c r="AA9" s="350"/>
      <c r="AB9" s="351"/>
      <c r="AC9" s="349" t="e">
        <f>(V9/N9)*100</f>
        <v>#DIV/0!</v>
      </c>
      <c r="AD9" s="350"/>
      <c r="AE9" s="351"/>
    </row>
    <row r="10" spans="1:31" ht="20.100000000000001" customHeight="1">
      <c r="A10" s="72"/>
      <c r="B10" s="73"/>
      <c r="C10" s="355"/>
      <c r="D10" s="356"/>
      <c r="E10" s="356"/>
      <c r="F10" s="357"/>
      <c r="G10" s="374"/>
      <c r="H10" s="375"/>
      <c r="I10" s="375"/>
      <c r="J10" s="375"/>
      <c r="K10" s="375"/>
      <c r="L10" s="375"/>
      <c r="M10" s="376"/>
      <c r="N10" s="374"/>
      <c r="O10" s="375"/>
      <c r="P10" s="375"/>
      <c r="Q10" s="376"/>
      <c r="R10" s="374"/>
      <c r="S10" s="375"/>
      <c r="T10" s="375"/>
      <c r="U10" s="376"/>
      <c r="V10" s="374"/>
      <c r="W10" s="375"/>
      <c r="X10" s="375"/>
      <c r="Y10" s="376"/>
      <c r="Z10" s="350" t="e">
        <f>(V10/R10)*100</f>
        <v>#DIV/0!</v>
      </c>
      <c r="AA10" s="350"/>
      <c r="AB10" s="351"/>
      <c r="AC10" s="349" t="e">
        <f>(V10/N10)*100</f>
        <v>#DIV/0!</v>
      </c>
      <c r="AD10" s="350"/>
      <c r="AE10" s="351"/>
    </row>
    <row r="11" spans="1:31" ht="20.100000000000001" customHeight="1">
      <c r="A11" s="391" t="s">
        <v>58</v>
      </c>
      <c r="B11" s="392"/>
      <c r="C11" s="392"/>
      <c r="D11" s="392"/>
      <c r="E11" s="392"/>
      <c r="F11" s="392"/>
      <c r="G11" s="392"/>
      <c r="H11" s="392"/>
      <c r="I11" s="392"/>
      <c r="J11" s="392"/>
      <c r="K11" s="392"/>
      <c r="L11" s="392"/>
      <c r="M11" s="393"/>
      <c r="N11" s="320">
        <f>SUM(N7:N10)</f>
        <v>0</v>
      </c>
      <c r="O11" s="367"/>
      <c r="P11" s="367"/>
      <c r="Q11" s="321"/>
      <c r="R11" s="320">
        <f>SUM(R7:R10)</f>
        <v>0</v>
      </c>
      <c r="S11" s="367"/>
      <c r="T11" s="367"/>
      <c r="U11" s="321"/>
      <c r="V11" s="320">
        <f>SUM(V7:V10)</f>
        <v>0</v>
      </c>
      <c r="W11" s="367"/>
      <c r="X11" s="367"/>
      <c r="Y11" s="321"/>
      <c r="Z11" s="353" t="e">
        <f>(V11/R11)*100</f>
        <v>#DIV/0!</v>
      </c>
      <c r="AA11" s="353"/>
      <c r="AB11" s="354"/>
      <c r="AC11" s="352" t="e">
        <f>(V11/N11)*100</f>
        <v>#DIV/0!</v>
      </c>
      <c r="AD11" s="353"/>
      <c r="AE11" s="354"/>
    </row>
    <row r="12" spans="1:31" ht="18.75" customHeight="1">
      <c r="A12" s="37"/>
      <c r="B12" s="37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9"/>
      <c r="N12" s="39"/>
      <c r="O12" s="39"/>
      <c r="P12" s="39"/>
      <c r="Q12" s="63"/>
      <c r="R12" s="63"/>
      <c r="S12" s="63"/>
      <c r="T12" s="63"/>
      <c r="U12" s="63"/>
      <c r="V12" s="63"/>
      <c r="W12" s="64"/>
      <c r="X12" s="64"/>
      <c r="Y12" s="64"/>
      <c r="Z12" s="64"/>
      <c r="AA12" s="64"/>
      <c r="AB12" s="64"/>
      <c r="AC12" s="64"/>
      <c r="AD12" s="64"/>
      <c r="AE12" s="64"/>
    </row>
    <row r="13" spans="1:31" s="45" customFormat="1" ht="18.75" customHeight="1">
      <c r="B13" s="45" t="s">
        <v>319</v>
      </c>
    </row>
    <row r="14" spans="1:31" s="45" customFormat="1" ht="18.75" customHeight="1"/>
    <row r="15" spans="1:31" ht="39.75" customHeight="1">
      <c r="A15" s="284" t="s">
        <v>54</v>
      </c>
      <c r="B15" s="284" t="s">
        <v>166</v>
      </c>
      <c r="C15" s="278" t="s">
        <v>163</v>
      </c>
      <c r="D15" s="278"/>
      <c r="E15" s="278"/>
      <c r="F15" s="278"/>
      <c r="G15" s="358" t="s">
        <v>236</v>
      </c>
      <c r="H15" s="359"/>
      <c r="I15" s="359"/>
      <c r="J15" s="359"/>
      <c r="K15" s="359"/>
      <c r="L15" s="359"/>
      <c r="M15" s="360"/>
      <c r="N15" s="358" t="s">
        <v>167</v>
      </c>
      <c r="O15" s="359"/>
      <c r="P15" s="360"/>
      <c r="Q15" s="358" t="s">
        <v>165</v>
      </c>
      <c r="R15" s="359"/>
      <c r="S15" s="359"/>
      <c r="T15" s="359"/>
      <c r="U15" s="359"/>
      <c r="V15" s="359"/>
      <c r="W15" s="359"/>
      <c r="X15" s="359"/>
      <c r="Y15" s="360"/>
      <c r="Z15" s="377" t="s">
        <v>327</v>
      </c>
      <c r="AA15" s="378"/>
      <c r="AB15" s="379"/>
      <c r="AC15" s="377" t="s">
        <v>328</v>
      </c>
      <c r="AD15" s="378"/>
      <c r="AE15" s="379"/>
    </row>
    <row r="16" spans="1:31" ht="18.75" customHeight="1">
      <c r="A16" s="284"/>
      <c r="B16" s="284"/>
      <c r="C16" s="278"/>
      <c r="D16" s="278"/>
      <c r="E16" s="278"/>
      <c r="F16" s="278"/>
      <c r="G16" s="361"/>
      <c r="H16" s="362"/>
      <c r="I16" s="362"/>
      <c r="J16" s="362"/>
      <c r="K16" s="362"/>
      <c r="L16" s="362"/>
      <c r="M16" s="363"/>
      <c r="N16" s="361"/>
      <c r="O16" s="362"/>
      <c r="P16" s="363"/>
      <c r="Q16" s="278" t="s">
        <v>330</v>
      </c>
      <c r="R16" s="278"/>
      <c r="S16" s="278"/>
      <c r="T16" s="278" t="s">
        <v>331</v>
      </c>
      <c r="U16" s="278"/>
      <c r="V16" s="278"/>
      <c r="W16" s="278" t="s">
        <v>332</v>
      </c>
      <c r="X16" s="278"/>
      <c r="Y16" s="278"/>
      <c r="Z16" s="397"/>
      <c r="AA16" s="398"/>
      <c r="AB16" s="399"/>
      <c r="AC16" s="397"/>
      <c r="AD16" s="398"/>
      <c r="AE16" s="399"/>
    </row>
    <row r="17" spans="1:31" ht="27.75" customHeight="1">
      <c r="A17" s="284"/>
      <c r="B17" s="284"/>
      <c r="C17" s="278"/>
      <c r="D17" s="278"/>
      <c r="E17" s="278"/>
      <c r="F17" s="278"/>
      <c r="G17" s="364"/>
      <c r="H17" s="365"/>
      <c r="I17" s="365"/>
      <c r="J17" s="365"/>
      <c r="K17" s="365"/>
      <c r="L17" s="365"/>
      <c r="M17" s="366"/>
      <c r="N17" s="364"/>
      <c r="O17" s="365"/>
      <c r="P17" s="366"/>
      <c r="Q17" s="278"/>
      <c r="R17" s="278"/>
      <c r="S17" s="278"/>
      <c r="T17" s="278"/>
      <c r="U17" s="278"/>
      <c r="V17" s="278"/>
      <c r="W17" s="278"/>
      <c r="X17" s="278"/>
      <c r="Y17" s="278"/>
      <c r="Z17" s="380"/>
      <c r="AA17" s="381"/>
      <c r="AB17" s="382"/>
      <c r="AC17" s="380"/>
      <c r="AD17" s="381"/>
      <c r="AE17" s="382"/>
    </row>
    <row r="18" spans="1:31" ht="18" customHeight="1">
      <c r="A18" s="72">
        <v>1</v>
      </c>
      <c r="B18" s="72">
        <v>2</v>
      </c>
      <c r="C18" s="400">
        <v>3</v>
      </c>
      <c r="D18" s="400"/>
      <c r="E18" s="400"/>
      <c r="F18" s="400"/>
      <c r="G18" s="355">
        <v>4</v>
      </c>
      <c r="H18" s="356"/>
      <c r="I18" s="356"/>
      <c r="J18" s="356"/>
      <c r="K18" s="356"/>
      <c r="L18" s="356"/>
      <c r="M18" s="357"/>
      <c r="N18" s="355">
        <v>5</v>
      </c>
      <c r="O18" s="356"/>
      <c r="P18" s="357"/>
      <c r="Q18" s="355">
        <v>6</v>
      </c>
      <c r="R18" s="356"/>
      <c r="S18" s="357"/>
      <c r="T18" s="355">
        <v>7</v>
      </c>
      <c r="U18" s="356"/>
      <c r="V18" s="357"/>
      <c r="W18" s="355">
        <v>8</v>
      </c>
      <c r="X18" s="356"/>
      <c r="Y18" s="357"/>
      <c r="Z18" s="355">
        <v>9</v>
      </c>
      <c r="AA18" s="356"/>
      <c r="AB18" s="357"/>
      <c r="AC18" s="355">
        <v>10</v>
      </c>
      <c r="AD18" s="356"/>
      <c r="AE18" s="357"/>
    </row>
    <row r="19" spans="1:31" ht="20.100000000000001" customHeight="1">
      <c r="A19" s="112"/>
      <c r="B19" s="105"/>
      <c r="C19" s="404"/>
      <c r="D19" s="404"/>
      <c r="E19" s="404"/>
      <c r="F19" s="404"/>
      <c r="G19" s="374"/>
      <c r="H19" s="375"/>
      <c r="I19" s="375"/>
      <c r="J19" s="375"/>
      <c r="K19" s="375"/>
      <c r="L19" s="375"/>
      <c r="M19" s="376"/>
      <c r="N19" s="401"/>
      <c r="O19" s="402"/>
      <c r="P19" s="403"/>
      <c r="Q19" s="394"/>
      <c r="R19" s="395"/>
      <c r="S19" s="396"/>
      <c r="T19" s="394"/>
      <c r="U19" s="395"/>
      <c r="V19" s="396"/>
      <c r="W19" s="394"/>
      <c r="X19" s="395"/>
      <c r="Y19" s="396"/>
      <c r="Z19" s="350" t="e">
        <f>(W19/T19)*100</f>
        <v>#DIV/0!</v>
      </c>
      <c r="AA19" s="350"/>
      <c r="AB19" s="351"/>
      <c r="AC19" s="350" t="e">
        <f>(W19/Q19)*100</f>
        <v>#DIV/0!</v>
      </c>
      <c r="AD19" s="350"/>
      <c r="AE19" s="351"/>
    </row>
    <row r="20" spans="1:31" ht="20.100000000000001" customHeight="1">
      <c r="A20" s="112"/>
      <c r="B20" s="105"/>
      <c r="C20" s="404"/>
      <c r="D20" s="404"/>
      <c r="E20" s="404"/>
      <c r="F20" s="404"/>
      <c r="G20" s="374"/>
      <c r="H20" s="375"/>
      <c r="I20" s="375"/>
      <c r="J20" s="375"/>
      <c r="K20" s="375"/>
      <c r="L20" s="375"/>
      <c r="M20" s="376"/>
      <c r="N20" s="401"/>
      <c r="O20" s="402"/>
      <c r="P20" s="403"/>
      <c r="Q20" s="394"/>
      <c r="R20" s="395"/>
      <c r="S20" s="396"/>
      <c r="T20" s="394"/>
      <c r="U20" s="395"/>
      <c r="V20" s="396"/>
      <c r="W20" s="394"/>
      <c r="X20" s="395"/>
      <c r="Y20" s="396"/>
      <c r="Z20" s="350" t="e">
        <f>(W20/T20)*100</f>
        <v>#DIV/0!</v>
      </c>
      <c r="AA20" s="350"/>
      <c r="AB20" s="351"/>
      <c r="AC20" s="350" t="e">
        <f>(W20/Q20)*100</f>
        <v>#DIV/0!</v>
      </c>
      <c r="AD20" s="350"/>
      <c r="AE20" s="351"/>
    </row>
    <row r="21" spans="1:31" ht="20.100000000000001" customHeight="1">
      <c r="A21" s="112"/>
      <c r="B21" s="105"/>
      <c r="C21" s="404"/>
      <c r="D21" s="404"/>
      <c r="E21" s="404"/>
      <c r="F21" s="404"/>
      <c r="G21" s="374"/>
      <c r="H21" s="375"/>
      <c r="I21" s="375"/>
      <c r="J21" s="375"/>
      <c r="K21" s="375"/>
      <c r="L21" s="375"/>
      <c r="M21" s="376"/>
      <c r="N21" s="401"/>
      <c r="O21" s="402"/>
      <c r="P21" s="403"/>
      <c r="Q21" s="394"/>
      <c r="R21" s="395"/>
      <c r="S21" s="396"/>
      <c r="T21" s="394"/>
      <c r="U21" s="395"/>
      <c r="V21" s="396"/>
      <c r="W21" s="394"/>
      <c r="X21" s="395"/>
      <c r="Y21" s="396"/>
      <c r="Z21" s="350" t="e">
        <f>(W21/T21)*100</f>
        <v>#DIV/0!</v>
      </c>
      <c r="AA21" s="350"/>
      <c r="AB21" s="351"/>
      <c r="AC21" s="350" t="e">
        <f>(W21/Q21)*100</f>
        <v>#DIV/0!</v>
      </c>
      <c r="AD21" s="350"/>
      <c r="AE21" s="351"/>
    </row>
    <row r="22" spans="1:31" ht="20.100000000000001" customHeight="1">
      <c r="A22" s="112"/>
      <c r="B22" s="105"/>
      <c r="C22" s="404"/>
      <c r="D22" s="404"/>
      <c r="E22" s="404"/>
      <c r="F22" s="404"/>
      <c r="G22" s="374"/>
      <c r="H22" s="375"/>
      <c r="I22" s="375"/>
      <c r="J22" s="375"/>
      <c r="K22" s="375"/>
      <c r="L22" s="375"/>
      <c r="M22" s="376"/>
      <c r="N22" s="401"/>
      <c r="O22" s="402"/>
      <c r="P22" s="403"/>
      <c r="Q22" s="394"/>
      <c r="R22" s="395"/>
      <c r="S22" s="396"/>
      <c r="T22" s="394"/>
      <c r="U22" s="395"/>
      <c r="V22" s="396"/>
      <c r="W22" s="394"/>
      <c r="X22" s="395"/>
      <c r="Y22" s="396"/>
      <c r="Z22" s="350" t="e">
        <f>(W22/T22)*100</f>
        <v>#DIV/0!</v>
      </c>
      <c r="AA22" s="350"/>
      <c r="AB22" s="351"/>
      <c r="AC22" s="350" t="e">
        <f>(W22/Q22)*100</f>
        <v>#DIV/0!</v>
      </c>
      <c r="AD22" s="350"/>
      <c r="AE22" s="351"/>
    </row>
    <row r="23" spans="1:31" ht="20.100000000000001" customHeight="1">
      <c r="A23" s="391" t="s">
        <v>58</v>
      </c>
      <c r="B23" s="392"/>
      <c r="C23" s="392"/>
      <c r="D23" s="392"/>
      <c r="E23" s="392"/>
      <c r="F23" s="392"/>
      <c r="G23" s="392"/>
      <c r="H23" s="392"/>
      <c r="I23" s="392"/>
      <c r="J23" s="392"/>
      <c r="K23" s="392"/>
      <c r="L23" s="392"/>
      <c r="M23" s="393"/>
      <c r="N23" s="391"/>
      <c r="O23" s="392"/>
      <c r="P23" s="393"/>
      <c r="Q23" s="368">
        <f>SUM(Q19:Q22)</f>
        <v>0</v>
      </c>
      <c r="R23" s="369"/>
      <c r="S23" s="370"/>
      <c r="T23" s="368">
        <f>SUM(T19:T22)</f>
        <v>0</v>
      </c>
      <c r="U23" s="369"/>
      <c r="V23" s="370"/>
      <c r="W23" s="368">
        <f>SUM(W19:W22)</f>
        <v>0</v>
      </c>
      <c r="X23" s="369"/>
      <c r="Y23" s="370"/>
      <c r="Z23" s="353" t="e">
        <f>(W23/T23)*100</f>
        <v>#DIV/0!</v>
      </c>
      <c r="AA23" s="353"/>
      <c r="AB23" s="354"/>
      <c r="AC23" s="353" t="e">
        <f>(W23/Q23)*100</f>
        <v>#DIV/0!</v>
      </c>
      <c r="AD23" s="353"/>
      <c r="AE23" s="354"/>
    </row>
    <row r="24" spans="1:31">
      <c r="A24" s="28"/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Q24" s="32"/>
      <c r="R24" s="32"/>
      <c r="S24" s="32"/>
      <c r="T24" s="32"/>
      <c r="U24" s="32"/>
      <c r="AE24" s="32"/>
    </row>
    <row r="25" spans="1:31">
      <c r="A25" s="28"/>
      <c r="B25" s="28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Q25" s="32"/>
      <c r="R25" s="32"/>
      <c r="S25" s="32"/>
      <c r="T25" s="32"/>
      <c r="U25" s="32"/>
      <c r="AE25" s="32"/>
    </row>
    <row r="26" spans="1:31" s="45" customFormat="1" ht="18.75" customHeight="1">
      <c r="B26" s="45" t="s">
        <v>178</v>
      </c>
    </row>
    <row r="27" spans="1:31">
      <c r="A27" s="29"/>
      <c r="B27" s="29"/>
      <c r="C27" s="29"/>
      <c r="D27" s="29"/>
      <c r="E27" s="29"/>
      <c r="F27" s="29"/>
      <c r="G27" s="29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29"/>
      <c r="AE27" s="87" t="s">
        <v>385</v>
      </c>
    </row>
    <row r="28" spans="1:31" ht="30" customHeight="1">
      <c r="A28" s="278" t="s">
        <v>54</v>
      </c>
      <c r="B28" s="278" t="s">
        <v>189</v>
      </c>
      <c r="C28" s="278"/>
      <c r="D28" s="278"/>
      <c r="E28" s="278"/>
      <c r="F28" s="278"/>
      <c r="G28" s="278" t="s">
        <v>57</v>
      </c>
      <c r="H28" s="278"/>
      <c r="I28" s="278"/>
      <c r="J28" s="278"/>
      <c r="K28" s="278"/>
      <c r="L28" s="278" t="s">
        <v>96</v>
      </c>
      <c r="M28" s="278"/>
      <c r="N28" s="278"/>
      <c r="O28" s="278"/>
      <c r="P28" s="278"/>
      <c r="Q28" s="278" t="s">
        <v>213</v>
      </c>
      <c r="R28" s="278"/>
      <c r="S28" s="278"/>
      <c r="T28" s="278"/>
      <c r="U28" s="278"/>
      <c r="V28" s="278" t="s">
        <v>123</v>
      </c>
      <c r="W28" s="278"/>
      <c r="X28" s="278"/>
      <c r="Y28" s="278"/>
      <c r="Z28" s="278"/>
      <c r="AA28" s="278" t="s">
        <v>58</v>
      </c>
      <c r="AB28" s="278"/>
      <c r="AC28" s="278"/>
      <c r="AD28" s="278"/>
      <c r="AE28" s="278"/>
    </row>
    <row r="29" spans="1:31" ht="30" customHeight="1">
      <c r="A29" s="278"/>
      <c r="B29" s="278"/>
      <c r="C29" s="278"/>
      <c r="D29" s="278"/>
      <c r="E29" s="278"/>
      <c r="F29" s="278"/>
      <c r="G29" s="278" t="s">
        <v>87</v>
      </c>
      <c r="H29" s="278" t="s">
        <v>101</v>
      </c>
      <c r="I29" s="278"/>
      <c r="J29" s="278"/>
      <c r="K29" s="278"/>
      <c r="L29" s="278" t="s">
        <v>87</v>
      </c>
      <c r="M29" s="278" t="s">
        <v>101</v>
      </c>
      <c r="N29" s="278"/>
      <c r="O29" s="278"/>
      <c r="P29" s="278"/>
      <c r="Q29" s="278" t="s">
        <v>87</v>
      </c>
      <c r="R29" s="278" t="s">
        <v>101</v>
      </c>
      <c r="S29" s="278"/>
      <c r="T29" s="278"/>
      <c r="U29" s="278"/>
      <c r="V29" s="278" t="s">
        <v>87</v>
      </c>
      <c r="W29" s="278" t="s">
        <v>101</v>
      </c>
      <c r="X29" s="278"/>
      <c r="Y29" s="278"/>
      <c r="Z29" s="278"/>
      <c r="AA29" s="278" t="s">
        <v>87</v>
      </c>
      <c r="AB29" s="278" t="s">
        <v>101</v>
      </c>
      <c r="AC29" s="278"/>
      <c r="AD29" s="278"/>
      <c r="AE29" s="278"/>
    </row>
    <row r="30" spans="1:31" ht="39.950000000000003" customHeight="1">
      <c r="A30" s="278"/>
      <c r="B30" s="278"/>
      <c r="C30" s="278"/>
      <c r="D30" s="278"/>
      <c r="E30" s="278"/>
      <c r="F30" s="278"/>
      <c r="G30" s="278"/>
      <c r="H30" s="8" t="s">
        <v>81</v>
      </c>
      <c r="I30" s="8" t="s">
        <v>82</v>
      </c>
      <c r="J30" s="8" t="s">
        <v>80</v>
      </c>
      <c r="K30" s="8" t="s">
        <v>75</v>
      </c>
      <c r="L30" s="278"/>
      <c r="M30" s="8" t="s">
        <v>81</v>
      </c>
      <c r="N30" s="8" t="s">
        <v>82</v>
      </c>
      <c r="O30" s="8" t="s">
        <v>80</v>
      </c>
      <c r="P30" s="8" t="s">
        <v>75</v>
      </c>
      <c r="Q30" s="278"/>
      <c r="R30" s="8" t="s">
        <v>81</v>
      </c>
      <c r="S30" s="8" t="s">
        <v>82</v>
      </c>
      <c r="T30" s="8" t="s">
        <v>80</v>
      </c>
      <c r="U30" s="8" t="s">
        <v>75</v>
      </c>
      <c r="V30" s="278"/>
      <c r="W30" s="8" t="s">
        <v>81</v>
      </c>
      <c r="X30" s="8" t="s">
        <v>82</v>
      </c>
      <c r="Y30" s="8" t="s">
        <v>80</v>
      </c>
      <c r="Z30" s="8" t="s">
        <v>75</v>
      </c>
      <c r="AA30" s="278"/>
      <c r="AB30" s="8" t="s">
        <v>81</v>
      </c>
      <c r="AC30" s="8" t="s">
        <v>82</v>
      </c>
      <c r="AD30" s="8" t="s">
        <v>80</v>
      </c>
      <c r="AE30" s="8" t="s">
        <v>75</v>
      </c>
    </row>
    <row r="31" spans="1:31" ht="18" customHeight="1">
      <c r="A31" s="8">
        <v>1</v>
      </c>
      <c r="B31" s="278">
        <v>2</v>
      </c>
      <c r="C31" s="278"/>
      <c r="D31" s="278"/>
      <c r="E31" s="278"/>
      <c r="F31" s="278"/>
      <c r="G31" s="8">
        <v>3</v>
      </c>
      <c r="H31" s="8">
        <v>4</v>
      </c>
      <c r="I31" s="8">
        <v>5</v>
      </c>
      <c r="J31" s="8">
        <v>6</v>
      </c>
      <c r="K31" s="8">
        <v>7</v>
      </c>
      <c r="L31" s="8">
        <v>8</v>
      </c>
      <c r="M31" s="8">
        <v>9</v>
      </c>
      <c r="N31" s="8">
        <v>10</v>
      </c>
      <c r="O31" s="8">
        <v>11</v>
      </c>
      <c r="P31" s="8">
        <v>12</v>
      </c>
      <c r="Q31" s="8">
        <v>13</v>
      </c>
      <c r="R31" s="8">
        <v>14</v>
      </c>
      <c r="S31" s="8">
        <v>15</v>
      </c>
      <c r="T31" s="8">
        <v>16</v>
      </c>
      <c r="U31" s="8">
        <v>17</v>
      </c>
      <c r="V31" s="7">
        <v>18</v>
      </c>
      <c r="W31" s="7">
        <v>19</v>
      </c>
      <c r="X31" s="7">
        <v>20</v>
      </c>
      <c r="Y31" s="7">
        <v>21</v>
      </c>
      <c r="Z31" s="7">
        <v>22</v>
      </c>
      <c r="AA31" s="7">
        <v>23</v>
      </c>
      <c r="AB31" s="7">
        <v>24</v>
      </c>
      <c r="AC31" s="7">
        <v>25</v>
      </c>
      <c r="AD31" s="7">
        <v>26</v>
      </c>
      <c r="AE31" s="7">
        <v>27</v>
      </c>
    </row>
    <row r="32" spans="1:31" ht="20.100000000000001" customHeight="1">
      <c r="A32" s="109"/>
      <c r="B32" s="388"/>
      <c r="C32" s="388"/>
      <c r="D32" s="388"/>
      <c r="E32" s="388"/>
      <c r="F32" s="388"/>
      <c r="G32" s="163">
        <f>SUM(H32,I32,J32,K32)</f>
        <v>0</v>
      </c>
      <c r="H32" s="118"/>
      <c r="I32" s="118"/>
      <c r="J32" s="118"/>
      <c r="K32" s="118"/>
      <c r="L32" s="163">
        <f>SUM(M32,N32,O32,P32)</f>
        <v>0</v>
      </c>
      <c r="M32" s="118"/>
      <c r="N32" s="118"/>
      <c r="O32" s="118"/>
      <c r="P32" s="118"/>
      <c r="Q32" s="163">
        <f>SUM(R32,S32,T32,U32)</f>
        <v>0</v>
      </c>
      <c r="R32" s="118"/>
      <c r="S32" s="118"/>
      <c r="T32" s="118"/>
      <c r="U32" s="118"/>
      <c r="V32" s="163">
        <f>SUM(W32,X32,Y32,Z32)</f>
        <v>0</v>
      </c>
      <c r="W32" s="118"/>
      <c r="X32" s="118"/>
      <c r="Y32" s="118"/>
      <c r="Z32" s="118"/>
      <c r="AA32" s="163">
        <f>SUM(AB32,AC32,AD32,AE32)</f>
        <v>0</v>
      </c>
      <c r="AB32" s="118">
        <f t="shared" ref="AB32:AE35" si="0">SUM(H32,M32,R32,W32)</f>
        <v>0</v>
      </c>
      <c r="AC32" s="118">
        <f t="shared" si="0"/>
        <v>0</v>
      </c>
      <c r="AD32" s="118">
        <f t="shared" si="0"/>
        <v>0</v>
      </c>
      <c r="AE32" s="118">
        <f t="shared" si="0"/>
        <v>0</v>
      </c>
    </row>
    <row r="33" spans="1:31" ht="20.100000000000001" customHeight="1">
      <c r="A33" s="109"/>
      <c r="B33" s="388"/>
      <c r="C33" s="388"/>
      <c r="D33" s="388"/>
      <c r="E33" s="388"/>
      <c r="F33" s="388"/>
      <c r="G33" s="163">
        <f>SUM(H33,I33,J33,K33)</f>
        <v>0</v>
      </c>
      <c r="H33" s="118"/>
      <c r="I33" s="118"/>
      <c r="J33" s="118"/>
      <c r="K33" s="118"/>
      <c r="L33" s="163">
        <f>SUM(M33,N33,O33,P33)</f>
        <v>0</v>
      </c>
      <c r="M33" s="118"/>
      <c r="N33" s="118"/>
      <c r="O33" s="118"/>
      <c r="P33" s="118"/>
      <c r="Q33" s="163">
        <f>SUM(R33,S33,T33,U33)</f>
        <v>0</v>
      </c>
      <c r="R33" s="118"/>
      <c r="S33" s="118"/>
      <c r="T33" s="118"/>
      <c r="U33" s="118"/>
      <c r="V33" s="163">
        <f>SUM(W33,X33,Y33,Z33)</f>
        <v>0</v>
      </c>
      <c r="W33" s="118"/>
      <c r="X33" s="118"/>
      <c r="Y33" s="118"/>
      <c r="Z33" s="118"/>
      <c r="AA33" s="163">
        <f>SUM(AB33,AC33,AD33,AE33)</f>
        <v>0</v>
      </c>
      <c r="AB33" s="118">
        <f t="shared" si="0"/>
        <v>0</v>
      </c>
      <c r="AC33" s="118">
        <f t="shared" si="0"/>
        <v>0</v>
      </c>
      <c r="AD33" s="118">
        <f t="shared" si="0"/>
        <v>0</v>
      </c>
      <c r="AE33" s="118">
        <f t="shared" si="0"/>
        <v>0</v>
      </c>
    </row>
    <row r="34" spans="1:31" ht="20.100000000000001" customHeight="1">
      <c r="A34" s="109"/>
      <c r="B34" s="388"/>
      <c r="C34" s="388"/>
      <c r="D34" s="388"/>
      <c r="E34" s="388"/>
      <c r="F34" s="388"/>
      <c r="G34" s="163">
        <f>SUM(H34,I34,J34,K34)</f>
        <v>0</v>
      </c>
      <c r="H34" s="118"/>
      <c r="I34" s="118"/>
      <c r="J34" s="118"/>
      <c r="K34" s="118"/>
      <c r="L34" s="163">
        <f>SUM(M34,N34,O34,P34)</f>
        <v>0</v>
      </c>
      <c r="M34" s="118"/>
      <c r="N34" s="118"/>
      <c r="O34" s="118"/>
      <c r="P34" s="118"/>
      <c r="Q34" s="163">
        <f>SUM(R34,S34,T34,U34)</f>
        <v>0</v>
      </c>
      <c r="R34" s="118"/>
      <c r="S34" s="118"/>
      <c r="T34" s="118"/>
      <c r="U34" s="118"/>
      <c r="V34" s="163">
        <f>SUM(W34,X34,Y34,Z34)</f>
        <v>0</v>
      </c>
      <c r="W34" s="118"/>
      <c r="X34" s="118"/>
      <c r="Y34" s="118"/>
      <c r="Z34" s="118"/>
      <c r="AA34" s="163">
        <f>SUM(AB34,AC34,AD34,AE34)</f>
        <v>0</v>
      </c>
      <c r="AB34" s="118">
        <f t="shared" si="0"/>
        <v>0</v>
      </c>
      <c r="AC34" s="118">
        <f t="shared" si="0"/>
        <v>0</v>
      </c>
      <c r="AD34" s="118">
        <f t="shared" si="0"/>
        <v>0</v>
      </c>
      <c r="AE34" s="118">
        <f t="shared" si="0"/>
        <v>0</v>
      </c>
    </row>
    <row r="35" spans="1:31" ht="20.100000000000001" customHeight="1">
      <c r="A35" s="109"/>
      <c r="B35" s="388"/>
      <c r="C35" s="388"/>
      <c r="D35" s="388"/>
      <c r="E35" s="388"/>
      <c r="F35" s="388"/>
      <c r="G35" s="163">
        <f>SUM(H35,I35,J35,K35)</f>
        <v>0</v>
      </c>
      <c r="H35" s="118"/>
      <c r="I35" s="118"/>
      <c r="J35" s="118"/>
      <c r="K35" s="118"/>
      <c r="L35" s="163">
        <f>SUM(M35,N35,O35,P35)</f>
        <v>0</v>
      </c>
      <c r="M35" s="118"/>
      <c r="N35" s="118"/>
      <c r="O35" s="118"/>
      <c r="P35" s="118"/>
      <c r="Q35" s="163">
        <f>SUM(R35,S35,T35,U35)</f>
        <v>0</v>
      </c>
      <c r="R35" s="118"/>
      <c r="S35" s="118"/>
      <c r="T35" s="118"/>
      <c r="U35" s="118"/>
      <c r="V35" s="163">
        <f>SUM(W35,X35,Y35,Z35)</f>
        <v>0</v>
      </c>
      <c r="W35" s="118"/>
      <c r="X35" s="118"/>
      <c r="Y35" s="118"/>
      <c r="Z35" s="118"/>
      <c r="AA35" s="163">
        <f>SUM(AB35,AC35,AD35,AE35)</f>
        <v>0</v>
      </c>
      <c r="AB35" s="118">
        <f t="shared" si="0"/>
        <v>0</v>
      </c>
      <c r="AC35" s="118">
        <f t="shared" si="0"/>
        <v>0</v>
      </c>
      <c r="AD35" s="118">
        <f t="shared" si="0"/>
        <v>0</v>
      </c>
      <c r="AE35" s="118">
        <f t="shared" si="0"/>
        <v>0</v>
      </c>
    </row>
    <row r="36" spans="1:31" ht="20.100000000000001" customHeight="1">
      <c r="A36" s="405" t="s">
        <v>58</v>
      </c>
      <c r="B36" s="406"/>
      <c r="C36" s="406"/>
      <c r="D36" s="406"/>
      <c r="E36" s="406"/>
      <c r="F36" s="407"/>
      <c r="G36" s="162">
        <f t="shared" ref="G36:AE36" si="1">SUM(G32:G35)</f>
        <v>0</v>
      </c>
      <c r="H36" s="162">
        <f t="shared" si="1"/>
        <v>0</v>
      </c>
      <c r="I36" s="162">
        <f t="shared" si="1"/>
        <v>0</v>
      </c>
      <c r="J36" s="162">
        <f t="shared" si="1"/>
        <v>0</v>
      </c>
      <c r="K36" s="162">
        <f t="shared" si="1"/>
        <v>0</v>
      </c>
      <c r="L36" s="162">
        <f t="shared" si="1"/>
        <v>0</v>
      </c>
      <c r="M36" s="162">
        <f t="shared" si="1"/>
        <v>0</v>
      </c>
      <c r="N36" s="162">
        <f t="shared" si="1"/>
        <v>0</v>
      </c>
      <c r="O36" s="162">
        <f t="shared" si="1"/>
        <v>0</v>
      </c>
      <c r="P36" s="162">
        <f t="shared" si="1"/>
        <v>0</v>
      </c>
      <c r="Q36" s="162">
        <f t="shared" si="1"/>
        <v>0</v>
      </c>
      <c r="R36" s="162">
        <f t="shared" si="1"/>
        <v>0</v>
      </c>
      <c r="S36" s="162">
        <f t="shared" si="1"/>
        <v>0</v>
      </c>
      <c r="T36" s="162">
        <f t="shared" si="1"/>
        <v>0</v>
      </c>
      <c r="U36" s="162">
        <f t="shared" si="1"/>
        <v>0</v>
      </c>
      <c r="V36" s="162">
        <f t="shared" si="1"/>
        <v>0</v>
      </c>
      <c r="W36" s="162">
        <f t="shared" si="1"/>
        <v>0</v>
      </c>
      <c r="X36" s="162">
        <f t="shared" si="1"/>
        <v>0</v>
      </c>
      <c r="Y36" s="162">
        <f t="shared" si="1"/>
        <v>0</v>
      </c>
      <c r="Z36" s="162">
        <f t="shared" si="1"/>
        <v>0</v>
      </c>
      <c r="AA36" s="162">
        <f t="shared" si="1"/>
        <v>0</v>
      </c>
      <c r="AB36" s="162">
        <f t="shared" si="1"/>
        <v>0</v>
      </c>
      <c r="AC36" s="162">
        <f t="shared" si="1"/>
        <v>0</v>
      </c>
      <c r="AD36" s="162">
        <f t="shared" si="1"/>
        <v>0</v>
      </c>
      <c r="AE36" s="162">
        <f t="shared" si="1"/>
        <v>0</v>
      </c>
    </row>
    <row r="37" spans="1:31" ht="20.100000000000001" customHeight="1">
      <c r="A37" s="318" t="s">
        <v>59</v>
      </c>
      <c r="B37" s="248"/>
      <c r="C37" s="248"/>
      <c r="D37" s="248"/>
      <c r="E37" s="248"/>
      <c r="F37" s="319"/>
      <c r="G37" s="164" t="e">
        <f>G36/AA36*100</f>
        <v>#DIV/0!</v>
      </c>
      <c r="H37" s="123"/>
      <c r="I37" s="123"/>
      <c r="J37" s="123"/>
      <c r="K37" s="123"/>
      <c r="L37" s="164" t="e">
        <f>L36/AA36*100</f>
        <v>#DIV/0!</v>
      </c>
      <c r="M37" s="123"/>
      <c r="N37" s="123"/>
      <c r="O37" s="123"/>
      <c r="P37" s="123"/>
      <c r="Q37" s="164" t="e">
        <f>Q36/AA36*100</f>
        <v>#DIV/0!</v>
      </c>
      <c r="R37" s="123"/>
      <c r="S37" s="123"/>
      <c r="T37" s="123"/>
      <c r="U37" s="123"/>
      <c r="V37" s="164" t="e">
        <f>V36/AA36*100</f>
        <v>#DIV/0!</v>
      </c>
      <c r="W37" s="8"/>
      <c r="X37" s="8"/>
      <c r="Y37" s="8"/>
      <c r="Z37" s="8"/>
      <c r="AA37" s="164" t="e">
        <f>SUM(G37,L37,Q37,V37)</f>
        <v>#DIV/0!</v>
      </c>
      <c r="AB37" s="8"/>
      <c r="AC37" s="8"/>
      <c r="AD37" s="8"/>
      <c r="AE37" s="8"/>
    </row>
    <row r="38" spans="1:31" ht="20.100000000000001" customHeight="1">
      <c r="A38" s="61"/>
      <c r="B38" s="61"/>
      <c r="C38" s="108"/>
      <c r="D38" s="108"/>
      <c r="E38" s="108"/>
      <c r="F38" s="108"/>
      <c r="G38" s="108"/>
      <c r="H38" s="108"/>
      <c r="I38" s="108"/>
      <c r="J38" s="108"/>
      <c r="K38" s="108"/>
      <c r="L38" s="108"/>
      <c r="M38" s="108"/>
      <c r="N38" s="108"/>
      <c r="O38" s="108"/>
      <c r="P38" s="108"/>
      <c r="Q38" s="108"/>
      <c r="R38" s="108"/>
      <c r="S38" s="61"/>
      <c r="T38" s="61"/>
      <c r="U38" s="61"/>
      <c r="V38" s="61"/>
      <c r="W38" s="108"/>
      <c r="X38" s="61"/>
      <c r="Y38" s="61"/>
      <c r="Z38" s="61"/>
      <c r="AA38" s="61"/>
    </row>
    <row r="39" spans="1:31" ht="20.100000000000001" customHeight="1">
      <c r="A39" s="19"/>
      <c r="B39" s="19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</row>
    <row r="40" spans="1:31" s="45" customFormat="1" ht="20.100000000000001" customHeight="1">
      <c r="B40" s="45" t="s">
        <v>190</v>
      </c>
    </row>
    <row r="41" spans="1:31" s="88" customFormat="1" ht="20.100000000000001" customHeight="1">
      <c r="A41" s="2"/>
      <c r="B41" s="2"/>
      <c r="C41" s="2"/>
      <c r="D41" s="2"/>
      <c r="E41" s="2"/>
      <c r="F41" s="2"/>
      <c r="G41" s="2"/>
      <c r="H41" s="2"/>
      <c r="I41" s="2"/>
      <c r="K41" s="2"/>
      <c r="AE41" s="87" t="s">
        <v>385</v>
      </c>
    </row>
    <row r="42" spans="1:31" s="89" customFormat="1" ht="34.5" customHeight="1">
      <c r="A42" s="277" t="s">
        <v>54</v>
      </c>
      <c r="B42" s="278" t="s">
        <v>212</v>
      </c>
      <c r="C42" s="278" t="s">
        <v>226</v>
      </c>
      <c r="D42" s="278"/>
      <c r="E42" s="278" t="s">
        <v>172</v>
      </c>
      <c r="F42" s="278"/>
      <c r="G42" s="278" t="s">
        <v>173</v>
      </c>
      <c r="H42" s="278"/>
      <c r="I42" s="278" t="s">
        <v>208</v>
      </c>
      <c r="J42" s="278"/>
      <c r="K42" s="278" t="s">
        <v>132</v>
      </c>
      <c r="L42" s="278"/>
      <c r="M42" s="278"/>
      <c r="N42" s="278"/>
      <c r="O42" s="278"/>
      <c r="P42" s="278"/>
      <c r="Q42" s="278"/>
      <c r="R42" s="278"/>
      <c r="S42" s="278"/>
      <c r="T42" s="278"/>
      <c r="U42" s="278" t="s">
        <v>227</v>
      </c>
      <c r="V42" s="278"/>
      <c r="W42" s="278"/>
      <c r="X42" s="278"/>
      <c r="Y42" s="278"/>
      <c r="Z42" s="278" t="s">
        <v>329</v>
      </c>
      <c r="AA42" s="278"/>
      <c r="AB42" s="278"/>
      <c r="AC42" s="278"/>
      <c r="AD42" s="278"/>
      <c r="AE42" s="278"/>
    </row>
    <row r="43" spans="1:31" s="89" customFormat="1" ht="63.75" customHeight="1">
      <c r="A43" s="277"/>
      <c r="B43" s="278"/>
      <c r="C43" s="278"/>
      <c r="D43" s="278"/>
      <c r="E43" s="278"/>
      <c r="F43" s="278"/>
      <c r="G43" s="278"/>
      <c r="H43" s="278"/>
      <c r="I43" s="278"/>
      <c r="J43" s="278"/>
      <c r="K43" s="278" t="s">
        <v>237</v>
      </c>
      <c r="L43" s="278"/>
      <c r="M43" s="278" t="s">
        <v>238</v>
      </c>
      <c r="N43" s="278"/>
      <c r="O43" s="278" t="s">
        <v>225</v>
      </c>
      <c r="P43" s="278"/>
      <c r="Q43" s="278"/>
      <c r="R43" s="278"/>
      <c r="S43" s="278"/>
      <c r="T43" s="278"/>
      <c r="U43" s="278"/>
      <c r="V43" s="278"/>
      <c r="W43" s="278"/>
      <c r="X43" s="278"/>
      <c r="Y43" s="278"/>
      <c r="Z43" s="278"/>
      <c r="AA43" s="278"/>
      <c r="AB43" s="278"/>
      <c r="AC43" s="278"/>
      <c r="AD43" s="278"/>
      <c r="AE43" s="278"/>
    </row>
    <row r="44" spans="1:31" s="90" customFormat="1" ht="82.5" customHeight="1">
      <c r="A44" s="277"/>
      <c r="B44" s="278"/>
      <c r="C44" s="278"/>
      <c r="D44" s="278"/>
      <c r="E44" s="278"/>
      <c r="F44" s="278"/>
      <c r="G44" s="278"/>
      <c r="H44" s="278"/>
      <c r="I44" s="278"/>
      <c r="J44" s="278"/>
      <c r="K44" s="278"/>
      <c r="L44" s="278"/>
      <c r="M44" s="278"/>
      <c r="N44" s="278"/>
      <c r="O44" s="278" t="s">
        <v>209</v>
      </c>
      <c r="P44" s="278"/>
      <c r="Q44" s="278" t="s">
        <v>210</v>
      </c>
      <c r="R44" s="278"/>
      <c r="S44" s="278" t="s">
        <v>211</v>
      </c>
      <c r="T44" s="278"/>
      <c r="U44" s="278"/>
      <c r="V44" s="278"/>
      <c r="W44" s="278"/>
      <c r="X44" s="278"/>
      <c r="Y44" s="278"/>
      <c r="Z44" s="278"/>
      <c r="AA44" s="278"/>
      <c r="AB44" s="278"/>
      <c r="AC44" s="278"/>
      <c r="AD44" s="278"/>
      <c r="AE44" s="278"/>
    </row>
    <row r="45" spans="1:31" s="89" customFormat="1" ht="18" customHeight="1">
      <c r="A45" s="7">
        <v>1</v>
      </c>
      <c r="B45" s="8">
        <v>2</v>
      </c>
      <c r="C45" s="278">
        <v>3</v>
      </c>
      <c r="D45" s="278"/>
      <c r="E45" s="278">
        <v>4</v>
      </c>
      <c r="F45" s="278"/>
      <c r="G45" s="278">
        <v>5</v>
      </c>
      <c r="H45" s="278"/>
      <c r="I45" s="278">
        <v>6</v>
      </c>
      <c r="J45" s="278"/>
      <c r="K45" s="264">
        <v>7</v>
      </c>
      <c r="L45" s="266"/>
      <c r="M45" s="264">
        <v>8</v>
      </c>
      <c r="N45" s="266"/>
      <c r="O45" s="278">
        <v>9</v>
      </c>
      <c r="P45" s="278"/>
      <c r="Q45" s="277">
        <v>10</v>
      </c>
      <c r="R45" s="277"/>
      <c r="S45" s="278">
        <v>11</v>
      </c>
      <c r="T45" s="278"/>
      <c r="U45" s="278">
        <v>12</v>
      </c>
      <c r="V45" s="278"/>
      <c r="W45" s="278"/>
      <c r="X45" s="278"/>
      <c r="Y45" s="278"/>
      <c r="Z45" s="278">
        <v>13</v>
      </c>
      <c r="AA45" s="278"/>
      <c r="AB45" s="278"/>
      <c r="AC45" s="278"/>
      <c r="AD45" s="278"/>
      <c r="AE45" s="278"/>
    </row>
    <row r="46" spans="1:31" s="89" customFormat="1" ht="20.100000000000001" customHeight="1">
      <c r="A46" s="109"/>
      <c r="B46" s="111"/>
      <c r="C46" s="312"/>
      <c r="D46" s="312"/>
      <c r="E46" s="303"/>
      <c r="F46" s="303"/>
      <c r="G46" s="303"/>
      <c r="H46" s="303"/>
      <c r="I46" s="303"/>
      <c r="J46" s="303"/>
      <c r="K46" s="310"/>
      <c r="L46" s="311"/>
      <c r="M46" s="389">
        <f t="shared" ref="M46:M52" si="2">SUM(O46,Q46,S46)</f>
        <v>0</v>
      </c>
      <c r="N46" s="390"/>
      <c r="O46" s="303"/>
      <c r="P46" s="303"/>
      <c r="Q46" s="303"/>
      <c r="R46" s="303"/>
      <c r="S46" s="303"/>
      <c r="T46" s="303"/>
      <c r="U46" s="337"/>
      <c r="V46" s="337"/>
      <c r="W46" s="337"/>
      <c r="X46" s="337"/>
      <c r="Y46" s="337"/>
      <c r="Z46" s="388"/>
      <c r="AA46" s="388"/>
      <c r="AB46" s="388"/>
      <c r="AC46" s="388"/>
      <c r="AD46" s="388"/>
      <c r="AE46" s="388"/>
    </row>
    <row r="47" spans="1:31" s="89" customFormat="1" ht="20.100000000000001" customHeight="1">
      <c r="A47" s="109"/>
      <c r="B47" s="111"/>
      <c r="C47" s="312"/>
      <c r="D47" s="312"/>
      <c r="E47" s="303"/>
      <c r="F47" s="303"/>
      <c r="G47" s="303"/>
      <c r="H47" s="303"/>
      <c r="I47" s="303"/>
      <c r="J47" s="303"/>
      <c r="K47" s="310"/>
      <c r="L47" s="311"/>
      <c r="M47" s="389">
        <f t="shared" si="2"/>
        <v>0</v>
      </c>
      <c r="N47" s="390"/>
      <c r="O47" s="303"/>
      <c r="P47" s="303"/>
      <c r="Q47" s="303"/>
      <c r="R47" s="303"/>
      <c r="S47" s="303"/>
      <c r="T47" s="303"/>
      <c r="U47" s="337"/>
      <c r="V47" s="337"/>
      <c r="W47" s="337"/>
      <c r="X47" s="337"/>
      <c r="Y47" s="337"/>
      <c r="Z47" s="388"/>
      <c r="AA47" s="388"/>
      <c r="AB47" s="388"/>
      <c r="AC47" s="388"/>
      <c r="AD47" s="388"/>
      <c r="AE47" s="388"/>
    </row>
    <row r="48" spans="1:31" s="89" customFormat="1" ht="20.100000000000001" customHeight="1">
      <c r="A48" s="109"/>
      <c r="B48" s="111"/>
      <c r="C48" s="312"/>
      <c r="D48" s="312"/>
      <c r="E48" s="303"/>
      <c r="F48" s="303"/>
      <c r="G48" s="303"/>
      <c r="H48" s="303"/>
      <c r="I48" s="303"/>
      <c r="J48" s="303"/>
      <c r="K48" s="310"/>
      <c r="L48" s="311"/>
      <c r="M48" s="389">
        <f t="shared" si="2"/>
        <v>0</v>
      </c>
      <c r="N48" s="390"/>
      <c r="O48" s="303"/>
      <c r="P48" s="303"/>
      <c r="Q48" s="303"/>
      <c r="R48" s="303"/>
      <c r="S48" s="303"/>
      <c r="T48" s="303"/>
      <c r="U48" s="337"/>
      <c r="V48" s="337"/>
      <c r="W48" s="337"/>
      <c r="X48" s="337"/>
      <c r="Y48" s="337"/>
      <c r="Z48" s="388"/>
      <c r="AA48" s="388"/>
      <c r="AB48" s="388"/>
      <c r="AC48" s="388"/>
      <c r="AD48" s="388"/>
      <c r="AE48" s="388"/>
    </row>
    <row r="49" spans="1:31" s="89" customFormat="1" ht="20.100000000000001" customHeight="1">
      <c r="A49" s="109"/>
      <c r="B49" s="111"/>
      <c r="C49" s="312"/>
      <c r="D49" s="312"/>
      <c r="E49" s="303"/>
      <c r="F49" s="303"/>
      <c r="G49" s="303"/>
      <c r="H49" s="303"/>
      <c r="I49" s="303"/>
      <c r="J49" s="303"/>
      <c r="K49" s="310"/>
      <c r="L49" s="311"/>
      <c r="M49" s="389">
        <f t="shared" si="2"/>
        <v>0</v>
      </c>
      <c r="N49" s="390"/>
      <c r="O49" s="303"/>
      <c r="P49" s="303"/>
      <c r="Q49" s="303"/>
      <c r="R49" s="303"/>
      <c r="S49" s="303"/>
      <c r="T49" s="303"/>
      <c r="U49" s="337"/>
      <c r="V49" s="337"/>
      <c r="W49" s="337"/>
      <c r="X49" s="337"/>
      <c r="Y49" s="337"/>
      <c r="Z49" s="388"/>
      <c r="AA49" s="388"/>
      <c r="AB49" s="388"/>
      <c r="AC49" s="388"/>
      <c r="AD49" s="388"/>
      <c r="AE49" s="388"/>
    </row>
    <row r="50" spans="1:31" s="89" customFormat="1" ht="20.100000000000001" customHeight="1">
      <c r="A50" s="109"/>
      <c r="B50" s="111"/>
      <c r="C50" s="312"/>
      <c r="D50" s="312"/>
      <c r="E50" s="303"/>
      <c r="F50" s="303"/>
      <c r="G50" s="303"/>
      <c r="H50" s="303"/>
      <c r="I50" s="303"/>
      <c r="J50" s="303"/>
      <c r="K50" s="310"/>
      <c r="L50" s="311"/>
      <c r="M50" s="389">
        <f t="shared" si="2"/>
        <v>0</v>
      </c>
      <c r="N50" s="390"/>
      <c r="O50" s="303"/>
      <c r="P50" s="303"/>
      <c r="Q50" s="303"/>
      <c r="R50" s="303"/>
      <c r="S50" s="303"/>
      <c r="T50" s="303"/>
      <c r="U50" s="337"/>
      <c r="V50" s="337"/>
      <c r="W50" s="337"/>
      <c r="X50" s="337"/>
      <c r="Y50" s="337"/>
      <c r="Z50" s="388"/>
      <c r="AA50" s="388"/>
      <c r="AB50" s="388"/>
      <c r="AC50" s="388"/>
      <c r="AD50" s="388"/>
      <c r="AE50" s="388"/>
    </row>
    <row r="51" spans="1:31" s="89" customFormat="1" ht="20.100000000000001" customHeight="1">
      <c r="A51" s="109"/>
      <c r="B51" s="111"/>
      <c r="C51" s="312"/>
      <c r="D51" s="312"/>
      <c r="E51" s="303"/>
      <c r="F51" s="303"/>
      <c r="G51" s="303"/>
      <c r="H51" s="303"/>
      <c r="I51" s="303"/>
      <c r="J51" s="303"/>
      <c r="K51" s="310"/>
      <c r="L51" s="311"/>
      <c r="M51" s="389">
        <f t="shared" si="2"/>
        <v>0</v>
      </c>
      <c r="N51" s="390"/>
      <c r="O51" s="303"/>
      <c r="P51" s="303"/>
      <c r="Q51" s="303"/>
      <c r="R51" s="303"/>
      <c r="S51" s="303"/>
      <c r="T51" s="303"/>
      <c r="U51" s="337"/>
      <c r="V51" s="337"/>
      <c r="W51" s="337"/>
      <c r="X51" s="337"/>
      <c r="Y51" s="337"/>
      <c r="Z51" s="388"/>
      <c r="AA51" s="388"/>
      <c r="AB51" s="388"/>
      <c r="AC51" s="388"/>
      <c r="AD51" s="388"/>
      <c r="AE51" s="388"/>
    </row>
    <row r="52" spans="1:31" s="89" customFormat="1" ht="20.100000000000001" customHeight="1">
      <c r="A52" s="109"/>
      <c r="B52" s="111"/>
      <c r="C52" s="312"/>
      <c r="D52" s="312"/>
      <c r="E52" s="303"/>
      <c r="F52" s="303"/>
      <c r="G52" s="303"/>
      <c r="H52" s="303"/>
      <c r="I52" s="303"/>
      <c r="J52" s="303"/>
      <c r="K52" s="310"/>
      <c r="L52" s="311"/>
      <c r="M52" s="389">
        <f t="shared" si="2"/>
        <v>0</v>
      </c>
      <c r="N52" s="390"/>
      <c r="O52" s="303"/>
      <c r="P52" s="303"/>
      <c r="Q52" s="303"/>
      <c r="R52" s="303"/>
      <c r="S52" s="303"/>
      <c r="T52" s="303"/>
      <c r="U52" s="337"/>
      <c r="V52" s="337"/>
      <c r="W52" s="337"/>
      <c r="X52" s="337"/>
      <c r="Y52" s="337"/>
      <c r="Z52" s="388"/>
      <c r="AA52" s="388"/>
      <c r="AB52" s="388"/>
      <c r="AC52" s="388"/>
      <c r="AD52" s="388"/>
      <c r="AE52" s="388"/>
    </row>
    <row r="53" spans="1:31" s="89" customFormat="1" ht="20.100000000000001" customHeight="1">
      <c r="A53" s="286" t="s">
        <v>58</v>
      </c>
      <c r="B53" s="267"/>
      <c r="C53" s="267"/>
      <c r="D53" s="287"/>
      <c r="E53" s="302">
        <f>SUM(E46:E52)</f>
        <v>0</v>
      </c>
      <c r="F53" s="302"/>
      <c r="G53" s="302">
        <f>SUM(G46:G52)</f>
        <v>0</v>
      </c>
      <c r="H53" s="302"/>
      <c r="I53" s="302">
        <f>SUM(I46:I52)</f>
        <v>0</v>
      </c>
      <c r="J53" s="302"/>
      <c r="K53" s="302">
        <f>SUM(K46:K52)</f>
        <v>0</v>
      </c>
      <c r="L53" s="302"/>
      <c r="M53" s="302">
        <f>SUM(M46:M52)</f>
        <v>0</v>
      </c>
      <c r="N53" s="302"/>
      <c r="O53" s="302">
        <f>SUM(O46:O52)</f>
        <v>0</v>
      </c>
      <c r="P53" s="302"/>
      <c r="Q53" s="302">
        <f>SUM(Q46:Q52)</f>
        <v>0</v>
      </c>
      <c r="R53" s="302"/>
      <c r="S53" s="302">
        <f>SUM(S46:S52)</f>
        <v>0</v>
      </c>
      <c r="T53" s="302"/>
      <c r="U53" s="414"/>
      <c r="V53" s="414"/>
      <c r="W53" s="414"/>
      <c r="X53" s="414"/>
      <c r="Y53" s="414"/>
      <c r="Z53" s="415"/>
      <c r="AA53" s="415"/>
      <c r="AB53" s="415"/>
      <c r="AC53" s="415"/>
      <c r="AD53" s="415"/>
      <c r="AE53" s="415"/>
    </row>
    <row r="54" spans="1:31" ht="20.100000000000001" customHeight="1">
      <c r="A54" s="19"/>
      <c r="B54" s="19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</row>
    <row r="55" spans="1:31" ht="20.100000000000001" customHeight="1">
      <c r="A55" s="19"/>
      <c r="B55" s="19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</row>
    <row r="56" spans="1:31" s="5" customFormat="1" ht="20.100000000000001" customHeight="1">
      <c r="C56" s="45"/>
      <c r="D56" s="45"/>
      <c r="E56" s="45"/>
      <c r="F56" s="45"/>
      <c r="G56" s="45"/>
      <c r="H56" s="45"/>
      <c r="I56" s="45"/>
      <c r="J56" s="45"/>
      <c r="K56" s="45"/>
    </row>
    <row r="57" spans="1:31" s="38" customFormat="1" ht="20.100000000000001" customHeight="1">
      <c r="B57" s="327" t="s">
        <v>400</v>
      </c>
      <c r="C57" s="410"/>
      <c r="D57" s="410"/>
      <c r="E57" s="410"/>
      <c r="F57" s="410"/>
      <c r="G57" s="80"/>
      <c r="H57" s="80"/>
      <c r="I57" s="80"/>
      <c r="J57" s="80"/>
      <c r="K57" s="80"/>
      <c r="L57" s="411" t="s">
        <v>193</v>
      </c>
      <c r="M57" s="411"/>
      <c r="N57" s="411"/>
      <c r="O57" s="411"/>
      <c r="P57" s="411"/>
      <c r="Q57" s="81"/>
      <c r="R57" s="81"/>
      <c r="S57" s="81"/>
      <c r="T57" s="81"/>
      <c r="U57" s="81"/>
      <c r="V57" s="412" t="s">
        <v>469</v>
      </c>
      <c r="W57" s="413"/>
      <c r="X57" s="413"/>
      <c r="Y57" s="413"/>
      <c r="Z57" s="413"/>
    </row>
    <row r="58" spans="1:31" s="5" customFormat="1" ht="19.5" customHeight="1">
      <c r="B58" s="4"/>
      <c r="C58" s="5" t="s">
        <v>84</v>
      </c>
      <c r="E58" s="49"/>
      <c r="F58" s="49"/>
      <c r="G58" s="49"/>
      <c r="H58" s="49"/>
      <c r="I58" s="49"/>
      <c r="J58" s="49"/>
      <c r="K58" s="49"/>
      <c r="M58" s="4"/>
      <c r="N58" s="28" t="s">
        <v>85</v>
      </c>
      <c r="O58" s="4"/>
      <c r="Q58" s="49"/>
      <c r="R58" s="49"/>
      <c r="S58" s="49"/>
      <c r="V58" s="253" t="s">
        <v>124</v>
      </c>
      <c r="W58" s="253"/>
      <c r="X58" s="253"/>
      <c r="Y58" s="253"/>
      <c r="Z58" s="253"/>
    </row>
    <row r="59" spans="1:31" ht="20.100000000000001" customHeight="1">
      <c r="B59" s="40"/>
      <c r="C59" s="40"/>
      <c r="D59" s="40"/>
      <c r="E59" s="40"/>
      <c r="F59" s="40"/>
      <c r="G59" s="40"/>
      <c r="H59" s="116"/>
      <c r="I59" s="116"/>
      <c r="J59" s="116"/>
      <c r="K59" s="116"/>
      <c r="L59" s="116"/>
      <c r="M59" s="116"/>
      <c r="N59" s="116"/>
      <c r="O59" s="116"/>
      <c r="P59" s="116"/>
      <c r="Q59" s="116"/>
      <c r="R59" s="116"/>
      <c r="S59" s="116"/>
      <c r="T59" s="40"/>
      <c r="U59" s="40"/>
    </row>
    <row r="60" spans="1:31" ht="20.100000000000001" customHeight="1">
      <c r="B60" s="40"/>
      <c r="C60" s="40"/>
      <c r="D60" s="40"/>
      <c r="E60" s="40"/>
      <c r="F60" s="40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</row>
    <row r="61" spans="1:31">
      <c r="B61" s="40"/>
      <c r="C61" s="40"/>
      <c r="D61" s="40"/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</row>
    <row r="62" spans="1:31">
      <c r="B62" s="41"/>
    </row>
    <row r="65" spans="2:2" ht="19.5">
      <c r="B65" s="42"/>
    </row>
    <row r="66" spans="2:2" ht="19.5">
      <c r="B66" s="42"/>
    </row>
    <row r="67" spans="2:2" ht="19.5">
      <c r="B67" s="42"/>
    </row>
    <row r="68" spans="2:2" ht="19.5">
      <c r="B68" s="42"/>
    </row>
    <row r="69" spans="2:2" ht="19.5">
      <c r="B69" s="42"/>
    </row>
    <row r="70" spans="2:2" ht="19.5">
      <c r="B70" s="42"/>
    </row>
    <row r="71" spans="2:2" ht="19.5">
      <c r="B71" s="42"/>
    </row>
  </sheetData>
  <mergeCells count="252">
    <mergeCell ref="AC23:AE23"/>
    <mergeCell ref="AC15:AE17"/>
    <mergeCell ref="AC18:AE18"/>
    <mergeCell ref="AC19:AE19"/>
    <mergeCell ref="AC20:AE20"/>
    <mergeCell ref="AC21:AE21"/>
    <mergeCell ref="AC22:AE22"/>
    <mergeCell ref="T22:V22"/>
    <mergeCell ref="T23:V23"/>
    <mergeCell ref="W19:Y19"/>
    <mergeCell ref="W20:Y20"/>
    <mergeCell ref="Z23:AB23"/>
    <mergeCell ref="T20:V20"/>
    <mergeCell ref="W21:Y21"/>
    <mergeCell ref="W22:Y22"/>
    <mergeCell ref="V58:Z58"/>
    <mergeCell ref="B57:F57"/>
    <mergeCell ref="L57:P57"/>
    <mergeCell ref="V57:Z57"/>
    <mergeCell ref="Q53:R53"/>
    <mergeCell ref="K53:L53"/>
    <mergeCell ref="S53:T53"/>
    <mergeCell ref="U53:Y53"/>
    <mergeCell ref="Z53:AE53"/>
    <mergeCell ref="A53:D53"/>
    <mergeCell ref="AB1:AE1"/>
    <mergeCell ref="Q52:R52"/>
    <mergeCell ref="S48:T48"/>
    <mergeCell ref="U48:Y48"/>
    <mergeCell ref="S50:T50"/>
    <mergeCell ref="U50:Y50"/>
    <mergeCell ref="S46:T46"/>
    <mergeCell ref="Q44:R44"/>
    <mergeCell ref="Z21:AB21"/>
    <mergeCell ref="Z22:AB22"/>
    <mergeCell ref="Z49:AE49"/>
    <mergeCell ref="S49:T49"/>
    <mergeCell ref="U49:Y49"/>
    <mergeCell ref="S51:T51"/>
    <mergeCell ref="U51:Y51"/>
    <mergeCell ref="Z50:AE50"/>
    <mergeCell ref="Z51:AE51"/>
    <mergeCell ref="S45:T45"/>
    <mergeCell ref="O43:T43"/>
    <mergeCell ref="S44:T44"/>
    <mergeCell ref="O44:P44"/>
    <mergeCell ref="Z52:AE52"/>
    <mergeCell ref="O52:P52"/>
    <mergeCell ref="S52:T52"/>
    <mergeCell ref="U52:Y52"/>
    <mergeCell ref="G52:H52"/>
    <mergeCell ref="O45:P45"/>
    <mergeCell ref="C52:D52"/>
    <mergeCell ref="E52:F52"/>
    <mergeCell ref="M52:N52"/>
    <mergeCell ref="O47:P47"/>
    <mergeCell ref="M47:N47"/>
    <mergeCell ref="M46:N46"/>
    <mergeCell ref="I46:J46"/>
    <mergeCell ref="I45:J45"/>
    <mergeCell ref="K45:L45"/>
    <mergeCell ref="K46:L46"/>
    <mergeCell ref="C51:D51"/>
    <mergeCell ref="K49:L49"/>
    <mergeCell ref="M49:N49"/>
    <mergeCell ref="O48:P48"/>
    <mergeCell ref="O46:P46"/>
    <mergeCell ref="K47:L47"/>
    <mergeCell ref="O49:P49"/>
    <mergeCell ref="I48:J48"/>
    <mergeCell ref="K48:L48"/>
    <mergeCell ref="M48:N48"/>
    <mergeCell ref="Q47:R47"/>
    <mergeCell ref="B31:F31"/>
    <mergeCell ref="B32:F32"/>
    <mergeCell ref="H29:K29"/>
    <mergeCell ref="A36:F36"/>
    <mergeCell ref="M43:N44"/>
    <mergeCell ref="B35:F35"/>
    <mergeCell ref="B34:F34"/>
    <mergeCell ref="A42:A44"/>
    <mergeCell ref="B42:B44"/>
    <mergeCell ref="C42:D44"/>
    <mergeCell ref="I42:J44"/>
    <mergeCell ref="K43:L44"/>
    <mergeCell ref="A28:A30"/>
    <mergeCell ref="B28:F30"/>
    <mergeCell ref="E42:F44"/>
    <mergeCell ref="K42:T42"/>
    <mergeCell ref="G42:H44"/>
    <mergeCell ref="Q23:S23"/>
    <mergeCell ref="C18:F18"/>
    <mergeCell ref="N22:P22"/>
    <mergeCell ref="N23:P23"/>
    <mergeCell ref="Q19:S19"/>
    <mergeCell ref="Q20:S20"/>
    <mergeCell ref="C20:F20"/>
    <mergeCell ref="G20:M20"/>
    <mergeCell ref="G22:M22"/>
    <mergeCell ref="G21:M21"/>
    <mergeCell ref="A23:M23"/>
    <mergeCell ref="C22:F22"/>
    <mergeCell ref="C21:F21"/>
    <mergeCell ref="C19:F19"/>
    <mergeCell ref="G19:M19"/>
    <mergeCell ref="Q21:S21"/>
    <mergeCell ref="N19:P19"/>
    <mergeCell ref="N20:P20"/>
    <mergeCell ref="Q18:S18"/>
    <mergeCell ref="N18:P18"/>
    <mergeCell ref="N21:P21"/>
    <mergeCell ref="C10:F10"/>
    <mergeCell ref="G10:M10"/>
    <mergeCell ref="A11:M11"/>
    <mergeCell ref="Z9:AB9"/>
    <mergeCell ref="Z10:AB10"/>
    <mergeCell ref="Z11:AB11"/>
    <mergeCell ref="N11:Q11"/>
    <mergeCell ref="R10:U10"/>
    <mergeCell ref="Q22:S22"/>
    <mergeCell ref="A15:A17"/>
    <mergeCell ref="B15:B17"/>
    <mergeCell ref="C15:F17"/>
    <mergeCell ref="Z19:AB19"/>
    <mergeCell ref="Z20:AB20"/>
    <mergeCell ref="Q15:Y15"/>
    <mergeCell ref="W16:Y17"/>
    <mergeCell ref="W18:Y18"/>
    <mergeCell ref="Q16:S17"/>
    <mergeCell ref="T16:V17"/>
    <mergeCell ref="T18:V18"/>
    <mergeCell ref="T19:V19"/>
    <mergeCell ref="T21:V21"/>
    <mergeCell ref="Z15:AB17"/>
    <mergeCell ref="Z18:AB18"/>
    <mergeCell ref="R11:U11"/>
    <mergeCell ref="V9:Y9"/>
    <mergeCell ref="V10:Y10"/>
    <mergeCell ref="R9:U9"/>
    <mergeCell ref="R8:U8"/>
    <mergeCell ref="N10:Q10"/>
    <mergeCell ref="G15:M17"/>
    <mergeCell ref="A4:A5"/>
    <mergeCell ref="B4:B5"/>
    <mergeCell ref="C4:F5"/>
    <mergeCell ref="N9:Q9"/>
    <mergeCell ref="G8:M8"/>
    <mergeCell ref="G9:M9"/>
    <mergeCell ref="N8:Q8"/>
    <mergeCell ref="C9:F9"/>
    <mergeCell ref="C6:F6"/>
    <mergeCell ref="N4:Y4"/>
    <mergeCell ref="C8:F8"/>
    <mergeCell ref="R5:U5"/>
    <mergeCell ref="G4:M5"/>
    <mergeCell ref="G6:M6"/>
    <mergeCell ref="G7:M7"/>
    <mergeCell ref="R7:U7"/>
    <mergeCell ref="C7:F7"/>
    <mergeCell ref="Q46:R46"/>
    <mergeCell ref="S47:T47"/>
    <mergeCell ref="Q49:R49"/>
    <mergeCell ref="C49:D49"/>
    <mergeCell ref="M45:N45"/>
    <mergeCell ref="I53:J53"/>
    <mergeCell ref="K52:L52"/>
    <mergeCell ref="K51:L51"/>
    <mergeCell ref="I51:J51"/>
    <mergeCell ref="C50:D50"/>
    <mergeCell ref="E50:F50"/>
    <mergeCell ref="G50:H50"/>
    <mergeCell ref="I50:J50"/>
    <mergeCell ref="K50:L50"/>
    <mergeCell ref="G51:H51"/>
    <mergeCell ref="E45:F45"/>
    <mergeCell ref="C46:D46"/>
    <mergeCell ref="E46:F46"/>
    <mergeCell ref="C45:D45"/>
    <mergeCell ref="G45:H45"/>
    <mergeCell ref="G46:H46"/>
    <mergeCell ref="Z48:AE48"/>
    <mergeCell ref="E53:F53"/>
    <mergeCell ref="G53:H53"/>
    <mergeCell ref="I52:J52"/>
    <mergeCell ref="M53:N53"/>
    <mergeCell ref="O53:P53"/>
    <mergeCell ref="U47:Y47"/>
    <mergeCell ref="AB29:AE29"/>
    <mergeCell ref="M51:N51"/>
    <mergeCell ref="O51:P51"/>
    <mergeCell ref="Q51:R51"/>
    <mergeCell ref="Q45:R45"/>
    <mergeCell ref="M50:N50"/>
    <mergeCell ref="O50:P50"/>
    <mergeCell ref="Q50:R50"/>
    <mergeCell ref="Q48:R48"/>
    <mergeCell ref="Z45:AE45"/>
    <mergeCell ref="Z46:AE46"/>
    <mergeCell ref="I47:J47"/>
    <mergeCell ref="I49:J49"/>
    <mergeCell ref="E51:F51"/>
    <mergeCell ref="E49:F49"/>
    <mergeCell ref="G49:H49"/>
    <mergeCell ref="W29:Z29"/>
    <mergeCell ref="AA28:AE28"/>
    <mergeCell ref="V28:Z28"/>
    <mergeCell ref="Q28:U28"/>
    <mergeCell ref="Z47:AE47"/>
    <mergeCell ref="U42:Y44"/>
    <mergeCell ref="U45:Y45"/>
    <mergeCell ref="U46:Y46"/>
    <mergeCell ref="G48:H48"/>
    <mergeCell ref="C48:D48"/>
    <mergeCell ref="AA29:AA30"/>
    <mergeCell ref="V29:V30"/>
    <mergeCell ref="Q29:Q30"/>
    <mergeCell ref="B33:F33"/>
    <mergeCell ref="A37:F37"/>
    <mergeCell ref="Z42:AE44"/>
    <mergeCell ref="G28:K28"/>
    <mergeCell ref="G29:G30"/>
    <mergeCell ref="M29:P29"/>
    <mergeCell ref="L28:P28"/>
    <mergeCell ref="L29:L30"/>
    <mergeCell ref="C47:D47"/>
    <mergeCell ref="E47:F47"/>
    <mergeCell ref="G47:H47"/>
    <mergeCell ref="E48:F48"/>
    <mergeCell ref="AC10:AE10"/>
    <mergeCell ref="AC11:AE11"/>
    <mergeCell ref="G18:M18"/>
    <mergeCell ref="N15:P17"/>
    <mergeCell ref="R29:U29"/>
    <mergeCell ref="V11:Y11"/>
    <mergeCell ref="W23:Y23"/>
    <mergeCell ref="V5:Y5"/>
    <mergeCell ref="V6:Y6"/>
    <mergeCell ref="V7:Y7"/>
    <mergeCell ref="V8:Y8"/>
    <mergeCell ref="AC4:AE5"/>
    <mergeCell ref="Z6:AB6"/>
    <mergeCell ref="Z4:AB5"/>
    <mergeCell ref="AC9:AE9"/>
    <mergeCell ref="R6:U6"/>
    <mergeCell ref="N5:Q5"/>
    <mergeCell ref="N6:Q6"/>
    <mergeCell ref="N7:Q7"/>
    <mergeCell ref="AC6:AE6"/>
    <mergeCell ref="AC8:AE8"/>
    <mergeCell ref="Z8:AB8"/>
    <mergeCell ref="Z7:AB7"/>
    <mergeCell ref="AC7:AE7"/>
  </mergeCells>
  <phoneticPr fontId="3" type="noConversion"/>
  <pageMargins left="1.1811023622047245" right="0.39370078740157483" top="0.78740157480314965" bottom="0.78740157480314965" header="0.47244094488188981" footer="0.31496062992125984"/>
  <pageSetup paperSize="9" scale="35" orientation="landscape" verticalDpi="1200" r:id="rId1"/>
  <headerFooter alignWithMargins="0">
    <oddHeader>&amp;C&amp;"Times New Roman,обычный"&amp;14 15&amp;R&amp;"Times New Roman,обычный"&amp;14Продовження додатка 1Таблиця 6</oddHeader>
  </headerFooter>
  <ignoredErrors>
    <ignoredError sqref="H36:AE36 N11 R11:Y11 Q23 T23 W23 E53:T53" formulaRange="1"/>
    <ignoredError sqref="AA37:AE37 G37:Z37 Z7:AE11 Z19:AE23" evalErro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8</vt:i4>
      </vt:variant>
      <vt:variant>
        <vt:lpstr>Іменовані діапазони</vt:lpstr>
      </vt:variant>
      <vt:variant>
        <vt:i4>12</vt:i4>
      </vt:variant>
    </vt:vector>
  </HeadingPairs>
  <TitlesOfParts>
    <vt:vector size="20" baseType="lpstr">
      <vt:lpstr>Осн. фін. пок.</vt:lpstr>
      <vt:lpstr>I. Фін результат</vt:lpstr>
      <vt:lpstr>ІІ. Розр. з бюджетом</vt:lpstr>
      <vt:lpstr>ІІІ. Рух грош. коштів</vt:lpstr>
      <vt:lpstr>IV. Кап. інвестиції</vt:lpstr>
      <vt:lpstr> V. Коефіцієнти</vt:lpstr>
      <vt:lpstr>6.1. Інша інфо_1</vt:lpstr>
      <vt:lpstr>6.2. Інша інфо_2</vt:lpstr>
      <vt:lpstr>' V. Коефіцієнти'!Заголовки_для_друку</vt:lpstr>
      <vt:lpstr>'I. Фін результат'!Заголовки_для_друку</vt:lpstr>
      <vt:lpstr>'ІІ. Розр. з бюджетом'!Заголовки_для_друку</vt:lpstr>
      <vt:lpstr>'ІІІ. Рух грош. коштів'!Заголовки_для_друку</vt:lpstr>
      <vt:lpstr>'Осн. фін. пок.'!Заголовки_для_друку</vt:lpstr>
      <vt:lpstr>' V. Коефіцієнти'!Область_друку</vt:lpstr>
      <vt:lpstr>'6.1. Інша інфо_1'!Область_друку</vt:lpstr>
      <vt:lpstr>'6.2. Інша інфо_2'!Область_друку</vt:lpstr>
      <vt:lpstr>'IV. Кап. інвестиції'!Область_друку</vt:lpstr>
      <vt:lpstr>'ІІ. Розр. з бюджетом'!Область_друку</vt:lpstr>
      <vt:lpstr>'ІІІ. Рух грош. коштів'!Область_друку</vt:lpstr>
      <vt:lpstr>'Осн. фін. пок.'!Область_друку</vt:lpstr>
    </vt:vector>
  </TitlesOfParts>
  <Company>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</dc:creator>
  <cp:lastModifiedBy>бежук</cp:lastModifiedBy>
  <cp:lastPrinted>2021-09-06T11:27:16Z</cp:lastPrinted>
  <dcterms:created xsi:type="dcterms:W3CDTF">2003-03-13T16:00:22Z</dcterms:created>
  <dcterms:modified xsi:type="dcterms:W3CDTF">2021-09-06T11:28:27Z</dcterms:modified>
</cp:coreProperties>
</file>