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Протеражовані питання\"/>
    </mc:Choice>
  </mc:AlternateContent>
  <bookViews>
    <workbookView xWindow="0" yWindow="0" windowWidth="19200" windowHeight="10860" tabRatio="837" activeTab="2"/>
  </bookViews>
  <sheets>
    <sheet name="Осн. фін. пок." sheetId="14" r:id="rId1"/>
    <sheet name="I. Фін результат" sheetId="20" r:id="rId2"/>
    <sheet name="ІІ. Розр. з бюджетом" sheetId="19" r:id="rId3"/>
    <sheet name="ІІІ. Рух грош. коштів" sheetId="18" r:id="rId4"/>
    <sheet name="IV. Кап. інвестиції" sheetId="3" r:id="rId5"/>
    <sheet name=" V. Коефіцієнти" sheetId="11" r:id="rId6"/>
    <sheet name="6.1. Інша інфо_1" sheetId="10" r:id="rId7"/>
    <sheet name="6.2. Інша інфо_2" sheetId="9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5">' V. Коефіцієнти'!$5:$5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коштів'!$3:$5</definedName>
    <definedName name="_xlnm.Print_Titles" localSheetId="0">'Осн. фін. пок.'!$37:$39</definedName>
    <definedName name="Заголовки_для_печати_МИ">'[28]1993'!$A$1:$IV$3,'[28]1993'!$A$1:$A$65536</definedName>
    <definedName name="і">[29]Inform!$F$2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5">' V. Коефіцієнти'!$A$1:$H$24</definedName>
    <definedName name="_xlnm.Print_Area" localSheetId="6">'6.1. Інша інфо_1'!$A$1:$O$76</definedName>
    <definedName name="_xlnm.Print_Area" localSheetId="7">'6.2. Інша інфо_2'!$A$1:$AE$59</definedName>
    <definedName name="_xlnm.Print_Area" localSheetId="4">'IV. Кап. інвестиції'!$A$1:$J$15</definedName>
    <definedName name="_xlnm.Print_Area" localSheetId="2">'ІІ. Розр. з бюджетом'!$A$1:$J$46</definedName>
    <definedName name="_xlnm.Print_Area" localSheetId="3">'ІІІ. Рух грош. коштів'!$A$1:$J$73</definedName>
    <definedName name="_xlnm.Print_Area" localSheetId="0">'Осн. фін. пок.'!$A$1:$J$133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'[30]7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62913"/>
</workbook>
</file>

<file path=xl/calcChain.xml><?xml version="1.0" encoding="utf-8"?>
<calcChain xmlns="http://schemas.openxmlformats.org/spreadsheetml/2006/main">
  <c r="R36" i="9" l="1"/>
  <c r="C20" i="18"/>
  <c r="C18" i="18" s="1"/>
  <c r="J48" i="20"/>
  <c r="I48" i="20"/>
  <c r="H48" i="20"/>
  <c r="E20" i="18"/>
  <c r="E18" i="18" s="1"/>
  <c r="D20" i="18"/>
  <c r="D18" i="18" s="1"/>
  <c r="F20" i="18"/>
  <c r="F18" i="18" s="1"/>
  <c r="D26" i="18"/>
  <c r="E30" i="19"/>
  <c r="C26" i="18"/>
  <c r="D33" i="18"/>
  <c r="C33" i="18"/>
  <c r="F32" i="18"/>
  <c r="I32" i="18" s="1"/>
  <c r="E30" i="18"/>
  <c r="C30" i="18"/>
  <c r="C74" i="14"/>
  <c r="E89" i="20"/>
  <c r="C73" i="14"/>
  <c r="C20" i="19"/>
  <c r="C43" i="19" s="1"/>
  <c r="D127" i="14"/>
  <c r="E127" i="14"/>
  <c r="F127" i="14"/>
  <c r="C127" i="14"/>
  <c r="AC19" i="9"/>
  <c r="Z19" i="9"/>
  <c r="M52" i="10"/>
  <c r="C51" i="10" s="1"/>
  <c r="J51" i="10"/>
  <c r="J52" i="10" s="1"/>
  <c r="G50" i="10"/>
  <c r="G49" i="10"/>
  <c r="D51" i="10"/>
  <c r="J25" i="10"/>
  <c r="N25" i="10" s="1"/>
  <c r="J26" i="10"/>
  <c r="F25" i="10"/>
  <c r="H25" i="10" s="1"/>
  <c r="L25" i="10" s="1"/>
  <c r="F26" i="10"/>
  <c r="H26" i="10" s="1"/>
  <c r="L26" i="10" s="1"/>
  <c r="F24" i="10"/>
  <c r="H24" i="10" s="1"/>
  <c r="D24" i="10"/>
  <c r="J24" i="10"/>
  <c r="N24" i="10" s="1"/>
  <c r="N11" i="10"/>
  <c r="N12" i="10"/>
  <c r="L11" i="10"/>
  <c r="L12" i="10"/>
  <c r="J8" i="18"/>
  <c r="C104" i="20"/>
  <c r="D7" i="18"/>
  <c r="E7" i="18"/>
  <c r="C7" i="18"/>
  <c r="J34" i="19"/>
  <c r="I34" i="19"/>
  <c r="H34" i="19"/>
  <c r="G34" i="19"/>
  <c r="J57" i="20"/>
  <c r="I57" i="20"/>
  <c r="H57" i="20"/>
  <c r="J22" i="20"/>
  <c r="J26" i="20"/>
  <c r="J28" i="20"/>
  <c r="J32" i="20"/>
  <c r="J37" i="20"/>
  <c r="I22" i="20"/>
  <c r="I26" i="20"/>
  <c r="I28" i="20"/>
  <c r="I32" i="20"/>
  <c r="I37" i="20"/>
  <c r="H22" i="20"/>
  <c r="H26" i="20"/>
  <c r="H28" i="20"/>
  <c r="H32" i="20"/>
  <c r="H37" i="20"/>
  <c r="G22" i="20"/>
  <c r="G26" i="20"/>
  <c r="G28" i="20"/>
  <c r="G32" i="20"/>
  <c r="G37" i="20"/>
  <c r="G38" i="20"/>
  <c r="J9" i="20"/>
  <c r="F99" i="20"/>
  <c r="F49" i="14" s="1"/>
  <c r="F89" i="20"/>
  <c r="H89" i="20" s="1"/>
  <c r="N26" i="10"/>
  <c r="J23" i="10"/>
  <c r="L22" i="10"/>
  <c r="N18" i="10"/>
  <c r="N21" i="10"/>
  <c r="N17" i="10"/>
  <c r="N14" i="10"/>
  <c r="L21" i="10"/>
  <c r="L14" i="10"/>
  <c r="N13" i="10"/>
  <c r="L13" i="10"/>
  <c r="F21" i="19"/>
  <c r="G21" i="19" s="1"/>
  <c r="C6" i="3"/>
  <c r="C79" i="14" s="1"/>
  <c r="F80" i="20"/>
  <c r="F81" i="20" s="1"/>
  <c r="F83" i="20"/>
  <c r="G83" i="20" s="1"/>
  <c r="F69" i="20"/>
  <c r="D23" i="10"/>
  <c r="F36" i="20"/>
  <c r="J36" i="20"/>
  <c r="F20" i="20"/>
  <c r="J20" i="20" s="1"/>
  <c r="E10" i="20"/>
  <c r="F10" i="20" s="1"/>
  <c r="I17" i="18"/>
  <c r="I16" i="18"/>
  <c r="I15" i="18"/>
  <c r="I14" i="18"/>
  <c r="I13" i="18"/>
  <c r="I12" i="18"/>
  <c r="I8" i="18"/>
  <c r="H17" i="18"/>
  <c r="H16" i="18"/>
  <c r="H15" i="18"/>
  <c r="H14" i="18"/>
  <c r="H13" i="18"/>
  <c r="H12" i="18"/>
  <c r="H8" i="18"/>
  <c r="G17" i="18"/>
  <c r="J17" i="18" s="1"/>
  <c r="G16" i="18"/>
  <c r="J16" i="18" s="1"/>
  <c r="G15" i="18"/>
  <c r="J15" i="18" s="1"/>
  <c r="G14" i="18"/>
  <c r="J14" i="18" s="1"/>
  <c r="G13" i="18"/>
  <c r="J13" i="18" s="1"/>
  <c r="G12" i="18"/>
  <c r="J12" i="18" s="1"/>
  <c r="G8" i="18"/>
  <c r="C118" i="14"/>
  <c r="C117" i="14"/>
  <c r="D89" i="20"/>
  <c r="R7" i="9"/>
  <c r="R11" i="9" s="1"/>
  <c r="N7" i="9"/>
  <c r="N11" i="9" s="1"/>
  <c r="Q23" i="9"/>
  <c r="C98" i="14"/>
  <c r="E98" i="14" s="1"/>
  <c r="N22" i="10"/>
  <c r="E18" i="20"/>
  <c r="E104" i="20"/>
  <c r="F15" i="20"/>
  <c r="J15" i="20" s="1"/>
  <c r="E86" i="14"/>
  <c r="C86" i="14"/>
  <c r="E100" i="14"/>
  <c r="D100" i="14"/>
  <c r="E99" i="14"/>
  <c r="D99" i="14"/>
  <c r="E96" i="14"/>
  <c r="C123" i="14"/>
  <c r="D25" i="20"/>
  <c r="J7" i="20"/>
  <c r="I7" i="20"/>
  <c r="H7" i="20"/>
  <c r="G7" i="20"/>
  <c r="E15" i="20"/>
  <c r="E105" i="20" s="1"/>
  <c r="J106" i="20"/>
  <c r="I106" i="20"/>
  <c r="H106" i="20"/>
  <c r="G106" i="20"/>
  <c r="J58" i="20"/>
  <c r="I58" i="20"/>
  <c r="H58" i="20"/>
  <c r="H15" i="20"/>
  <c r="J14" i="20"/>
  <c r="I14" i="20"/>
  <c r="H14" i="20"/>
  <c r="G14" i="20"/>
  <c r="E46" i="14"/>
  <c r="E41" i="14"/>
  <c r="F7" i="11" s="1"/>
  <c r="E11" i="3"/>
  <c r="E8" i="3"/>
  <c r="E20" i="19"/>
  <c r="E67" i="14"/>
  <c r="E27" i="18" s="1"/>
  <c r="E66" i="14"/>
  <c r="E26" i="18" s="1"/>
  <c r="D66" i="14"/>
  <c r="F91" i="14"/>
  <c r="F86" i="14" s="1"/>
  <c r="F90" i="14"/>
  <c r="D90" i="14"/>
  <c r="E19" i="11" s="1"/>
  <c r="F89" i="14"/>
  <c r="D89" i="14"/>
  <c r="D96" i="14" s="1"/>
  <c r="D75" i="14"/>
  <c r="E75" i="14" s="1"/>
  <c r="F19" i="11"/>
  <c r="D19" i="11"/>
  <c r="D15" i="11"/>
  <c r="G76" i="20"/>
  <c r="G74" i="20"/>
  <c r="G58" i="20"/>
  <c r="G57" i="20"/>
  <c r="G46" i="20"/>
  <c r="G40" i="20"/>
  <c r="C18" i="20"/>
  <c r="D18" i="20"/>
  <c r="F19" i="20"/>
  <c r="J19" i="20" s="1"/>
  <c r="F21" i="20"/>
  <c r="J21" i="20" s="1"/>
  <c r="F23" i="20"/>
  <c r="J23" i="20" s="1"/>
  <c r="F24" i="20"/>
  <c r="J24" i="20" s="1"/>
  <c r="G88" i="20"/>
  <c r="G61" i="20"/>
  <c r="G49" i="20"/>
  <c r="G48" i="20"/>
  <c r="D105" i="20"/>
  <c r="D104" i="20"/>
  <c r="D103" i="20"/>
  <c r="E103" i="20"/>
  <c r="D102" i="20"/>
  <c r="D96" i="20"/>
  <c r="E96" i="20"/>
  <c r="D95" i="20"/>
  <c r="E95" i="20"/>
  <c r="D94" i="20"/>
  <c r="E94" i="20"/>
  <c r="F94" i="20"/>
  <c r="H94" i="20" s="1"/>
  <c r="C94" i="20"/>
  <c r="E62" i="20"/>
  <c r="D118" i="14"/>
  <c r="E118" i="14" s="1"/>
  <c r="L18" i="10"/>
  <c r="L17" i="10"/>
  <c r="F93" i="14"/>
  <c r="F94" i="14"/>
  <c r="F100" i="14"/>
  <c r="F98" i="14" s="1"/>
  <c r="D46" i="14"/>
  <c r="C96" i="14"/>
  <c r="E45" i="14"/>
  <c r="E48" i="14" s="1"/>
  <c r="F22" i="19"/>
  <c r="F67" i="14" s="1"/>
  <c r="C9" i="20"/>
  <c r="C102" i="20" s="1"/>
  <c r="I9" i="20"/>
  <c r="F12" i="20"/>
  <c r="J12" i="20" s="1"/>
  <c r="F13" i="20"/>
  <c r="I13" i="20" s="1"/>
  <c r="F16" i="20"/>
  <c r="G16" i="20" s="1"/>
  <c r="G17" i="20"/>
  <c r="C25" i="20"/>
  <c r="C69" i="20" s="1"/>
  <c r="F27" i="20"/>
  <c r="V7" i="9"/>
  <c r="V11" i="9" s="1"/>
  <c r="F29" i="20"/>
  <c r="G29" i="20" s="1"/>
  <c r="J29" i="20"/>
  <c r="F30" i="20"/>
  <c r="J30" i="20"/>
  <c r="F31" i="20"/>
  <c r="G31" i="20" s="1"/>
  <c r="F33" i="20"/>
  <c r="J33" i="20" s="1"/>
  <c r="F34" i="20"/>
  <c r="F35" i="20" s="1"/>
  <c r="C62" i="20"/>
  <c r="C47" i="14" s="1"/>
  <c r="D62" i="20"/>
  <c r="H62" i="20"/>
  <c r="I62" i="20"/>
  <c r="J62" i="20"/>
  <c r="D77" i="20"/>
  <c r="E77" i="20"/>
  <c r="E56" i="14" s="1"/>
  <c r="H77" i="20"/>
  <c r="I77" i="20"/>
  <c r="J77" i="20"/>
  <c r="C89" i="20"/>
  <c r="F91" i="20"/>
  <c r="C95" i="20"/>
  <c r="H95" i="20"/>
  <c r="I95" i="20"/>
  <c r="J95" i="20"/>
  <c r="C96" i="20"/>
  <c r="H96" i="20"/>
  <c r="I96" i="20"/>
  <c r="J96" i="20"/>
  <c r="C97" i="20"/>
  <c r="D97" i="20"/>
  <c r="E97" i="20"/>
  <c r="H97" i="20"/>
  <c r="I97" i="20"/>
  <c r="J97" i="20"/>
  <c r="C98" i="20"/>
  <c r="D98" i="20"/>
  <c r="E98" i="20"/>
  <c r="H98" i="20"/>
  <c r="I98" i="20"/>
  <c r="J98" i="20"/>
  <c r="C103" i="20"/>
  <c r="C105" i="20"/>
  <c r="F107" i="20"/>
  <c r="J107" i="20" s="1"/>
  <c r="F70" i="18"/>
  <c r="J31" i="18"/>
  <c r="F29" i="18"/>
  <c r="J29" i="18" s="1"/>
  <c r="F28" i="18"/>
  <c r="J28" i="18" s="1"/>
  <c r="J27" i="18"/>
  <c r="J26" i="18"/>
  <c r="H20" i="18"/>
  <c r="F11" i="18"/>
  <c r="I11" i="18" s="1"/>
  <c r="F33" i="19"/>
  <c r="F32" i="19"/>
  <c r="F31" i="19"/>
  <c r="F30" i="18" s="1"/>
  <c r="F29" i="19"/>
  <c r="F28" i="19"/>
  <c r="F27" i="19"/>
  <c r="F26" i="19"/>
  <c r="F71" i="14" s="1"/>
  <c r="F25" i="19"/>
  <c r="F70" i="14" s="1"/>
  <c r="F24" i="19"/>
  <c r="F69" i="14" s="1"/>
  <c r="F23" i="19"/>
  <c r="F8" i="19"/>
  <c r="F41" i="14"/>
  <c r="C38" i="19"/>
  <c r="C41" i="14"/>
  <c r="D41" i="14"/>
  <c r="E18" i="11" s="1"/>
  <c r="C42" i="14"/>
  <c r="C43" i="14" s="1"/>
  <c r="D42" i="14"/>
  <c r="C44" i="14"/>
  <c r="D72" i="14"/>
  <c r="D20" i="19"/>
  <c r="D43" i="19" s="1"/>
  <c r="D67" i="14"/>
  <c r="D27" i="18" s="1"/>
  <c r="D74" i="14"/>
  <c r="E74" i="14" s="1"/>
  <c r="D6" i="3"/>
  <c r="E6" i="3" s="1"/>
  <c r="D115" i="14"/>
  <c r="E115" i="14" s="1"/>
  <c r="D116" i="14"/>
  <c r="E116" i="14" s="1"/>
  <c r="D117" i="14"/>
  <c r="E117" i="14" s="1"/>
  <c r="O53" i="9"/>
  <c r="Q53" i="9"/>
  <c r="S53" i="9"/>
  <c r="G53" i="9"/>
  <c r="I53" i="9"/>
  <c r="K53" i="9"/>
  <c r="E53" i="9"/>
  <c r="W23" i="9"/>
  <c r="T23" i="9"/>
  <c r="K61" i="10"/>
  <c r="G110" i="14"/>
  <c r="H110" i="14"/>
  <c r="I110" i="14"/>
  <c r="J110" i="14"/>
  <c r="G106" i="14"/>
  <c r="H106" i="14"/>
  <c r="I106" i="14"/>
  <c r="J106" i="14"/>
  <c r="C110" i="14"/>
  <c r="D110" i="14"/>
  <c r="E110" i="14"/>
  <c r="C106" i="14"/>
  <c r="D106" i="14"/>
  <c r="E106" i="14"/>
  <c r="F111" i="14"/>
  <c r="F112" i="14"/>
  <c r="F113" i="14"/>
  <c r="F107" i="14"/>
  <c r="F108" i="14"/>
  <c r="F109" i="14"/>
  <c r="D76" i="10"/>
  <c r="G76" i="10"/>
  <c r="M76" i="10" s="1"/>
  <c r="J76" i="10"/>
  <c r="M73" i="10"/>
  <c r="M70" i="10"/>
  <c r="M67" i="10"/>
  <c r="F117" i="14"/>
  <c r="F118" i="14"/>
  <c r="F116" i="14"/>
  <c r="D51" i="14"/>
  <c r="D52" i="14"/>
  <c r="D53" i="14"/>
  <c r="D54" i="14"/>
  <c r="D59" i="14"/>
  <c r="D61" i="14"/>
  <c r="D62" i="14"/>
  <c r="E51" i="14"/>
  <c r="E52" i="14"/>
  <c r="E53" i="14"/>
  <c r="E54" i="14"/>
  <c r="E59" i="14"/>
  <c r="E61" i="14"/>
  <c r="E62" i="14"/>
  <c r="C45" i="14"/>
  <c r="C46" i="14"/>
  <c r="C52" i="14"/>
  <c r="C54" i="14"/>
  <c r="C51" i="14"/>
  <c r="C53" i="14"/>
  <c r="C55" i="14"/>
  <c r="C56" i="14"/>
  <c r="C59" i="14"/>
  <c r="C61" i="14"/>
  <c r="C62" i="14"/>
  <c r="D76" i="14"/>
  <c r="E76" i="14"/>
  <c r="C76" i="14"/>
  <c r="C75" i="14"/>
  <c r="E72" i="14"/>
  <c r="C72" i="14"/>
  <c r="D71" i="14"/>
  <c r="E71" i="14"/>
  <c r="C71" i="14"/>
  <c r="D70" i="14"/>
  <c r="E70" i="14"/>
  <c r="C70" i="14"/>
  <c r="D69" i="14"/>
  <c r="E69" i="14"/>
  <c r="C69" i="14"/>
  <c r="D68" i="14"/>
  <c r="E68" i="14"/>
  <c r="C68" i="14"/>
  <c r="C67" i="14"/>
  <c r="C27" i="18" s="1"/>
  <c r="C25" i="18" s="1"/>
  <c r="C66" i="14"/>
  <c r="F68" i="14"/>
  <c r="F72" i="14"/>
  <c r="F76" i="14"/>
  <c r="F45" i="14"/>
  <c r="D55" i="14"/>
  <c r="E55" i="14"/>
  <c r="F55" i="14"/>
  <c r="F12" i="19"/>
  <c r="F13" i="19"/>
  <c r="F15" i="19"/>
  <c r="F16" i="19"/>
  <c r="F17" i="19"/>
  <c r="G32" i="9"/>
  <c r="G33" i="9"/>
  <c r="G34" i="9"/>
  <c r="G35" i="9"/>
  <c r="G36" i="9"/>
  <c r="AB32" i="9"/>
  <c r="AC32" i="9"/>
  <c r="AD32" i="9"/>
  <c r="AE32" i="9"/>
  <c r="AB33" i="9"/>
  <c r="AC33" i="9"/>
  <c r="AA33" i="9" s="1"/>
  <c r="AD33" i="9"/>
  <c r="AE33" i="9"/>
  <c r="AB34" i="9"/>
  <c r="AC34" i="9"/>
  <c r="AD34" i="9"/>
  <c r="AE34" i="9"/>
  <c r="AB35" i="9"/>
  <c r="AC35" i="9"/>
  <c r="AD35" i="9"/>
  <c r="AE35" i="9"/>
  <c r="AA35" i="9" s="1"/>
  <c r="L33" i="9"/>
  <c r="L34" i="9"/>
  <c r="L35" i="9"/>
  <c r="Q33" i="9"/>
  <c r="Q34" i="9"/>
  <c r="Q35" i="9"/>
  <c r="V32" i="9"/>
  <c r="V33" i="9"/>
  <c r="V34" i="9"/>
  <c r="V35" i="9"/>
  <c r="F66" i="14"/>
  <c r="F14" i="19"/>
  <c r="F11" i="19"/>
  <c r="F10" i="19"/>
  <c r="F9" i="19"/>
  <c r="M52" i="9"/>
  <c r="M51" i="9"/>
  <c r="M50" i="9"/>
  <c r="M49" i="9"/>
  <c r="M48" i="9"/>
  <c r="M47" i="9"/>
  <c r="Z36" i="9"/>
  <c r="Y36" i="9"/>
  <c r="X36" i="9"/>
  <c r="W36" i="9"/>
  <c r="P36" i="9"/>
  <c r="O36" i="9"/>
  <c r="N36" i="9"/>
  <c r="M36" i="9"/>
  <c r="K36" i="9"/>
  <c r="J36" i="9"/>
  <c r="I36" i="9"/>
  <c r="H36" i="9"/>
  <c r="F12" i="3"/>
  <c r="B50" i="14"/>
  <c r="V36" i="9"/>
  <c r="D43" i="14"/>
  <c r="E7" i="11" s="1"/>
  <c r="F79" i="14"/>
  <c r="F44" i="14"/>
  <c r="D45" i="14"/>
  <c r="F106" i="14"/>
  <c r="F46" i="14"/>
  <c r="G19" i="11"/>
  <c r="F104" i="20"/>
  <c r="H104" i="20" s="1"/>
  <c r="H9" i="20"/>
  <c r="H13" i="20"/>
  <c r="H107" i="20"/>
  <c r="F102" i="20"/>
  <c r="I102" i="20" s="1"/>
  <c r="F103" i="20"/>
  <c r="I103" i="20" s="1"/>
  <c r="G9" i="20"/>
  <c r="G13" i="20"/>
  <c r="I104" i="20"/>
  <c r="J102" i="20"/>
  <c r="G67" i="20"/>
  <c r="F73" i="20"/>
  <c r="F54" i="14" s="1"/>
  <c r="G68" i="20"/>
  <c r="G65" i="20"/>
  <c r="F25" i="20"/>
  <c r="J25" i="20" s="1"/>
  <c r="J8" i="20"/>
  <c r="H8" i="20"/>
  <c r="F42" i="14"/>
  <c r="I8" i="20"/>
  <c r="G8" i="20"/>
  <c r="G78" i="20"/>
  <c r="I31" i="18"/>
  <c r="G31" i="18"/>
  <c r="AA32" i="9"/>
  <c r="G103" i="20"/>
  <c r="D86" i="14"/>
  <c r="G20" i="18"/>
  <c r="J20" i="18" s="1"/>
  <c r="H11" i="18"/>
  <c r="H19" i="18"/>
  <c r="G26" i="18"/>
  <c r="G28" i="18"/>
  <c r="H26" i="18"/>
  <c r="H28" i="18"/>
  <c r="I26" i="18"/>
  <c r="I28" i="18"/>
  <c r="D47" i="14"/>
  <c r="D79" i="14"/>
  <c r="E17" i="11" s="1"/>
  <c r="F96" i="14"/>
  <c r="G9" i="18"/>
  <c r="J9" i="18" s="1"/>
  <c r="G11" i="18"/>
  <c r="J11" i="18" s="1"/>
  <c r="G19" i="18"/>
  <c r="J19" i="18" s="1"/>
  <c r="I19" i="18"/>
  <c r="G27" i="18"/>
  <c r="G29" i="18"/>
  <c r="H27" i="18"/>
  <c r="H29" i="18"/>
  <c r="I27" i="18"/>
  <c r="I29" i="18"/>
  <c r="I9" i="18"/>
  <c r="F93" i="20"/>
  <c r="H93" i="20" s="1"/>
  <c r="G66" i="20"/>
  <c r="G42" i="20"/>
  <c r="G41" i="20"/>
  <c r="F115" i="14"/>
  <c r="H32" i="18"/>
  <c r="H31" i="18"/>
  <c r="D65" i="14"/>
  <c r="H21" i="19"/>
  <c r="H31" i="19"/>
  <c r="J83" i="20"/>
  <c r="J13" i="20"/>
  <c r="D56" i="14"/>
  <c r="D101" i="20"/>
  <c r="D69" i="20"/>
  <c r="D93" i="20" s="1"/>
  <c r="D99" i="20" s="1"/>
  <c r="I89" i="20"/>
  <c r="G93" i="20"/>
  <c r="I94" i="20"/>
  <c r="G36" i="20"/>
  <c r="G34" i="20"/>
  <c r="G30" i="20"/>
  <c r="G24" i="20"/>
  <c r="G20" i="20"/>
  <c r="H36" i="20"/>
  <c r="H34" i="20"/>
  <c r="H30" i="20"/>
  <c r="H20" i="20"/>
  <c r="I36" i="20"/>
  <c r="I34" i="20"/>
  <c r="I30" i="20"/>
  <c r="I24" i="20"/>
  <c r="I20" i="20"/>
  <c r="J34" i="20"/>
  <c r="H19" i="20"/>
  <c r="G27" i="20"/>
  <c r="G25" i="20"/>
  <c r="G21" i="20"/>
  <c r="H31" i="20"/>
  <c r="H29" i="20"/>
  <c r="H27" i="20"/>
  <c r="H21" i="20"/>
  <c r="I31" i="20"/>
  <c r="I29" i="20"/>
  <c r="I27" i="20"/>
  <c r="I25" i="20"/>
  <c r="I21" i="20"/>
  <c r="J27" i="20"/>
  <c r="AC23" i="9"/>
  <c r="N15" i="10"/>
  <c r="L15" i="10"/>
  <c r="L19" i="10"/>
  <c r="N19" i="10"/>
  <c r="N23" i="10"/>
  <c r="H9" i="18"/>
  <c r="L16" i="10"/>
  <c r="L20" i="10"/>
  <c r="N16" i="10"/>
  <c r="N20" i="10"/>
  <c r="G39" i="20"/>
  <c r="D38" i="19" l="1"/>
  <c r="J32" i="18"/>
  <c r="G32" i="18"/>
  <c r="C65" i="14"/>
  <c r="C80" i="20"/>
  <c r="C93" i="20"/>
  <c r="C99" i="20" s="1"/>
  <c r="D13" i="11" s="1"/>
  <c r="F84" i="14"/>
  <c r="F50" i="14"/>
  <c r="G8" i="11"/>
  <c r="H103" i="20"/>
  <c r="H25" i="20"/>
  <c r="J93" i="20"/>
  <c r="I19" i="20"/>
  <c r="I93" i="20"/>
  <c r="G19" i="20"/>
  <c r="G12" i="20"/>
  <c r="I83" i="20"/>
  <c r="F43" i="14"/>
  <c r="G7" i="11" s="1"/>
  <c r="H12" i="20"/>
  <c r="G18" i="11"/>
  <c r="E79" i="14"/>
  <c r="D18" i="11"/>
  <c r="D17" i="11"/>
  <c r="C83" i="20"/>
  <c r="C81" i="20"/>
  <c r="C86" i="20"/>
  <c r="C101" i="20"/>
  <c r="F86" i="20"/>
  <c r="F90" i="20"/>
  <c r="G102" i="20"/>
  <c r="D80" i="20"/>
  <c r="I33" i="20"/>
  <c r="H33" i="20"/>
  <c r="G33" i="20"/>
  <c r="J94" i="20"/>
  <c r="J89" i="20"/>
  <c r="H24" i="20"/>
  <c r="G94" i="20"/>
  <c r="G89" i="20"/>
  <c r="I12" i="20"/>
  <c r="H83" i="20"/>
  <c r="J31" i="19"/>
  <c r="E65" i="14"/>
  <c r="D14" i="11"/>
  <c r="I20" i="18"/>
  <c r="H102" i="20"/>
  <c r="J103" i="20"/>
  <c r="F18" i="20"/>
  <c r="I107" i="20"/>
  <c r="G107" i="20"/>
  <c r="C11" i="20"/>
  <c r="E11" i="20" s="1"/>
  <c r="F48" i="14"/>
  <c r="F57" i="14" s="1"/>
  <c r="F58" i="14" s="1"/>
  <c r="AB36" i="9"/>
  <c r="G15" i="20"/>
  <c r="I15" i="20"/>
  <c r="E57" i="14"/>
  <c r="E58" i="14" s="1"/>
  <c r="Z23" i="9"/>
  <c r="D25" i="18"/>
  <c r="F110" i="14"/>
  <c r="G35" i="20"/>
  <c r="I35" i="20"/>
  <c r="F105" i="20"/>
  <c r="H35" i="20"/>
  <c r="J10" i="20"/>
  <c r="I10" i="20"/>
  <c r="G10" i="20"/>
  <c r="H10" i="20"/>
  <c r="M53" i="9"/>
  <c r="AD36" i="9"/>
  <c r="D98" i="14"/>
  <c r="G52" i="10"/>
  <c r="L36" i="9"/>
  <c r="AA34" i="9"/>
  <c r="AE36" i="9"/>
  <c r="AC36" i="9"/>
  <c r="J31" i="20"/>
  <c r="D52" i="10"/>
  <c r="B50" i="10" s="1"/>
  <c r="F60" i="14"/>
  <c r="D48" i="14"/>
  <c r="D57" i="14" s="1"/>
  <c r="D60" i="14" s="1"/>
  <c r="G17" i="11"/>
  <c r="C49" i="14"/>
  <c r="E8" i="20"/>
  <c r="F11" i="20"/>
  <c r="E9" i="20"/>
  <c r="E102" i="20" s="1"/>
  <c r="E101" i="20" s="1"/>
  <c r="H30" i="18"/>
  <c r="J30" i="18"/>
  <c r="G30" i="18"/>
  <c r="I30" i="18"/>
  <c r="D7" i="11"/>
  <c r="C48" i="14"/>
  <c r="C57" i="14" s="1"/>
  <c r="F17" i="11"/>
  <c r="F18" i="11"/>
  <c r="G14" i="11"/>
  <c r="G15" i="11"/>
  <c r="G13" i="11"/>
  <c r="F14" i="11"/>
  <c r="F15" i="11"/>
  <c r="H81" i="20"/>
  <c r="G81" i="20"/>
  <c r="I81" i="20"/>
  <c r="F87" i="20"/>
  <c r="J81" i="20"/>
  <c r="J10" i="18"/>
  <c r="H10" i="18"/>
  <c r="G10" i="18"/>
  <c r="I10" i="18"/>
  <c r="H18" i="18"/>
  <c r="G18" i="18"/>
  <c r="J18" i="18" s="1"/>
  <c r="I18" i="18"/>
  <c r="H23" i="10"/>
  <c r="L23" i="10" s="1"/>
  <c r="L24" i="10"/>
  <c r="E13" i="11"/>
  <c r="D49" i="14"/>
  <c r="G30" i="19"/>
  <c r="F74" i="14"/>
  <c r="J30" i="19"/>
  <c r="I30" i="19"/>
  <c r="H30" i="19"/>
  <c r="AA36" i="9"/>
  <c r="E38" i="19"/>
  <c r="J104" i="20"/>
  <c r="G104" i="20"/>
  <c r="J35" i="20"/>
  <c r="J21" i="19"/>
  <c r="G23" i="20"/>
  <c r="H23" i="20"/>
  <c r="I23" i="20"/>
  <c r="I21" i="19"/>
  <c r="I31" i="19"/>
  <c r="F20" i="19"/>
  <c r="F7" i="18"/>
  <c r="F23" i="10"/>
  <c r="D123" i="14" s="1"/>
  <c r="B49" i="10"/>
  <c r="C50" i="10"/>
  <c r="G31" i="19"/>
  <c r="C49" i="10"/>
  <c r="D58" i="14" l="1"/>
  <c r="E60" i="14"/>
  <c r="H18" i="20"/>
  <c r="G18" i="20"/>
  <c r="I18" i="20"/>
  <c r="D63" i="14"/>
  <c r="E9" i="11" s="1"/>
  <c r="F63" i="14"/>
  <c r="D83" i="20"/>
  <c r="D81" i="20"/>
  <c r="C87" i="20"/>
  <c r="C90" i="20"/>
  <c r="E63" i="14"/>
  <c r="F10" i="11" s="1"/>
  <c r="L37" i="9"/>
  <c r="G10" i="11"/>
  <c r="J105" i="20"/>
  <c r="I105" i="20"/>
  <c r="F101" i="20"/>
  <c r="G105" i="20"/>
  <c r="H105" i="20"/>
  <c r="E14" i="11"/>
  <c r="E15" i="11"/>
  <c r="B51" i="10"/>
  <c r="G9" i="11"/>
  <c r="F81" i="14"/>
  <c r="J20" i="19"/>
  <c r="G20" i="19"/>
  <c r="F65" i="14"/>
  <c r="I20" i="19"/>
  <c r="H20" i="19"/>
  <c r="D81" i="14"/>
  <c r="E10" i="11"/>
  <c r="D83" i="14"/>
  <c r="D84" i="14"/>
  <c r="E8" i="11"/>
  <c r="D50" i="14"/>
  <c r="C60" i="14"/>
  <c r="C58" i="14"/>
  <c r="E82" i="14"/>
  <c r="F11" i="11"/>
  <c r="E81" i="14"/>
  <c r="H11" i="20"/>
  <c r="G11" i="20"/>
  <c r="I11" i="20"/>
  <c r="J11" i="20"/>
  <c r="J7" i="18"/>
  <c r="G7" i="18"/>
  <c r="I7" i="18"/>
  <c r="H7" i="18"/>
  <c r="G37" i="9"/>
  <c r="V37" i="9"/>
  <c r="H90" i="20"/>
  <c r="G90" i="20"/>
  <c r="J90" i="20"/>
  <c r="I90" i="20"/>
  <c r="E25" i="20"/>
  <c r="E69" i="20" s="1"/>
  <c r="E42" i="14"/>
  <c r="C84" i="14"/>
  <c r="C50" i="14"/>
  <c r="D8" i="11"/>
  <c r="Q37" i="9"/>
  <c r="F38" i="19"/>
  <c r="E35" i="19"/>
  <c r="G86" i="20"/>
  <c r="G87" i="20"/>
  <c r="E83" i="14" l="1"/>
  <c r="F9" i="11"/>
  <c r="D82" i="14"/>
  <c r="E11" i="11"/>
  <c r="G11" i="11"/>
  <c r="F83" i="14"/>
  <c r="F82" i="14"/>
  <c r="D90" i="20"/>
  <c r="D86" i="20"/>
  <c r="D87" i="20" s="1"/>
  <c r="E43" i="19"/>
  <c r="E33" i="18"/>
  <c r="E25" i="18" s="1"/>
  <c r="I101" i="20"/>
  <c r="J101" i="20"/>
  <c r="G101" i="20"/>
  <c r="H101" i="20"/>
  <c r="C63" i="14"/>
  <c r="D10" i="11" s="1"/>
  <c r="H38" i="19"/>
  <c r="F35" i="19"/>
  <c r="F33" i="18" s="1"/>
  <c r="F25" i="18" s="1"/>
  <c r="J38" i="19"/>
  <c r="I38" i="19"/>
  <c r="G38" i="19"/>
  <c r="J36" i="18"/>
  <c r="I36" i="18"/>
  <c r="H36" i="18"/>
  <c r="G36" i="18"/>
  <c r="E93" i="20"/>
  <c r="E99" i="20" s="1"/>
  <c r="E80" i="20"/>
  <c r="E81" i="20" s="1"/>
  <c r="AA37" i="9"/>
  <c r="E87" i="20" l="1"/>
  <c r="E90" i="20"/>
  <c r="C83" i="14"/>
  <c r="D9" i="11"/>
  <c r="C82" i="14"/>
  <c r="C81" i="14"/>
  <c r="D11" i="11"/>
  <c r="J35" i="19"/>
  <c r="J43" i="19" s="1"/>
  <c r="F75" i="14"/>
  <c r="H35" i="19"/>
  <c r="H43" i="19" s="1"/>
  <c r="G35" i="19"/>
  <c r="G43" i="19" s="1"/>
  <c r="I35" i="19"/>
  <c r="I43" i="19" s="1"/>
  <c r="F43" i="19"/>
  <c r="E49" i="14"/>
  <c r="F13" i="11"/>
  <c r="J33" i="18"/>
  <c r="G33" i="18"/>
  <c r="I33" i="18"/>
  <c r="H33" i="18"/>
  <c r="J25" i="18" l="1"/>
  <c r="H25" i="18"/>
  <c r="I25" i="18"/>
  <c r="G25" i="18"/>
  <c r="E50" i="14"/>
  <c r="F8" i="11"/>
  <c r="E84" i="14"/>
  <c r="F47" i="14"/>
  <c r="G62" i="20"/>
  <c r="F62" i="20"/>
  <c r="F96" i="20"/>
  <c r="F59" i="14"/>
  <c r="F97" i="20"/>
  <c r="G97" i="20"/>
  <c r="G60" i="20"/>
  <c r="F60" i="20"/>
  <c r="F52" i="14"/>
  <c r="F61" i="14"/>
  <c r="F95" i="20"/>
  <c r="F51" i="14"/>
  <c r="F56" i="14"/>
  <c r="G84" i="20"/>
  <c r="F84" i="20"/>
  <c r="F53" i="14"/>
  <c r="F98" i="20"/>
  <c r="F62" i="14"/>
  <c r="G95" i="20"/>
  <c r="G59" i="20"/>
  <c r="F59" i="20"/>
  <c r="G70" i="20"/>
  <c r="F70" i="20"/>
  <c r="G77" i="20"/>
  <c r="F77" i="20"/>
  <c r="F47" i="20"/>
  <c r="G47" i="20"/>
  <c r="F44" i="20"/>
  <c r="G44" i="20"/>
  <c r="F79" i="20"/>
  <c r="G79" i="20"/>
  <c r="F56" i="20"/>
  <c r="G56" i="20"/>
  <c r="G53" i="20"/>
  <c r="F53" i="20"/>
  <c r="G51" i="20"/>
  <c r="F51" i="20"/>
  <c r="F54" i="20"/>
  <c r="G54" i="20"/>
  <c r="F45" i="20"/>
  <c r="G45" i="20"/>
  <c r="F52" i="20"/>
  <c r="G52" i="20"/>
  <c r="G96" i="20"/>
  <c r="G63" i="20"/>
  <c r="F63" i="20"/>
  <c r="G72" i="20"/>
  <c r="F72" i="20"/>
  <c r="G98" i="20"/>
  <c r="G64" i="20"/>
  <c r="F64" i="20"/>
  <c r="G82" i="20"/>
  <c r="F82" i="20"/>
  <c r="G71" i="20"/>
  <c r="F71" i="20"/>
  <c r="G85" i="20"/>
  <c r="F85" i="20"/>
  <c r="G75" i="20"/>
  <c r="F75" i="20"/>
  <c r="F50" i="20"/>
  <c r="G50" i="20"/>
  <c r="F55" i="20"/>
  <c r="G55" i="20"/>
  <c r="F43" i="20"/>
  <c r="G43" i="20"/>
</calcChain>
</file>

<file path=xl/sharedStrings.xml><?xml version="1.0" encoding="utf-8"?>
<sst xmlns="http://schemas.openxmlformats.org/spreadsheetml/2006/main" count="931" uniqueCount="518">
  <si>
    <t>Код рядка</t>
  </si>
  <si>
    <t>капітальне будівництво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</si>
  <si>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</si>
  <si>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</si>
  <si>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</si>
  <si>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</si>
  <si>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</si>
  <si>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</si>
  <si>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</si>
  <si>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</si>
  <si>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</si>
  <si>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</si>
  <si>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</si>
  <si>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</si>
  <si>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</si>
  <si>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</si>
  <si>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</si>
  <si>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</si>
  <si>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</si>
  <si>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Додаток 1</t>
  </si>
  <si>
    <t>(найменування органу, який розглянув фінансовий план)</t>
  </si>
  <si>
    <t>Територія</t>
  </si>
  <si>
    <t>Форма власності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</si>
  <si>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</si>
  <si>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</si>
  <si>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</si>
  <si>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</si>
  <si>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</si>
  <si>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</si>
  <si>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</si>
  <si>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</si>
  <si>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</si>
  <si>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Факт минулого року</t>
  </si>
  <si>
    <t>Чистий грошовий потік</t>
  </si>
  <si>
    <t>Забезпечення</t>
  </si>
  <si>
    <t>х</t>
  </si>
  <si>
    <t>Фінансовий план поточного року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</si>
  <si>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</si>
  <si>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</si>
  <si>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</si>
  <si>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</si>
  <si>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</si>
  <si>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</si>
  <si>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</si>
  <si>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</si>
  <si>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</si>
  <si>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</si>
  <si>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</si>
  <si>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</si>
  <si>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</si>
  <si>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</si>
  <si>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</si>
  <si>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№ з/п</t>
  </si>
  <si>
    <t xml:space="preserve">Надходження від продажу акцій та облігацій </t>
  </si>
  <si>
    <t xml:space="preserve">Придбання акцій та облігацій  </t>
  </si>
  <si>
    <t>Залучення кредитних коштів</t>
  </si>
  <si>
    <t>Усього</t>
  </si>
  <si>
    <t>Відсоток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</si>
  <si>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</si>
  <si>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</si>
  <si>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</si>
  <si>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</si>
  <si>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</si>
  <si>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</si>
  <si>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Зобов'язання</t>
  </si>
  <si>
    <t xml:space="preserve">Сума, валюта за договорами </t>
  </si>
  <si>
    <t>Процентна ставка</t>
  </si>
  <si>
    <t>Розвиток виробництва</t>
  </si>
  <si>
    <t>витрати на благодійну допомогу</t>
  </si>
  <si>
    <r>
      <t xml:space="preserve">Орган державного управління  </t>
    </r>
    <r>
      <rPr>
        <b/>
        <i/>
        <sz val="14"/>
        <rFont val="Times New Roman"/>
        <family val="1"/>
        <charset val="204"/>
      </rPr>
      <t xml:space="preserve"> </t>
    </r>
  </si>
  <si>
    <t xml:space="preserve">Вид кредитного продукту та цільове призначення </t>
  </si>
  <si>
    <t xml:space="preserve">ІV </t>
  </si>
  <si>
    <t>за минулий рік</t>
  </si>
  <si>
    <t>за плановий рік</t>
  </si>
  <si>
    <t xml:space="preserve">      4. Діючі фінансові зобов'язання підприємства</t>
  </si>
  <si>
    <t xml:space="preserve">      5. Інформація щодо отримання та повернення залучених коштів</t>
  </si>
  <si>
    <t xml:space="preserve">ІІІ </t>
  </si>
  <si>
    <t xml:space="preserve">І </t>
  </si>
  <si>
    <t xml:space="preserve">ІІ 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</si>
  <si>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</si>
  <si>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</si>
  <si>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</si>
  <si>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</si>
  <si>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рік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</si>
  <si>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</si>
  <si>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</si>
  <si>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</si>
  <si>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</si>
  <si>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Вид діяльності</t>
  </si>
  <si>
    <t>Заборгованість на останню дату</t>
  </si>
  <si>
    <t>Заборгованість за кредитами на початок ______ року</t>
  </si>
  <si>
    <t>Заборгованість за кредитами на кінець ______ року</t>
  </si>
  <si>
    <t>Бюджетне фінансування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</si>
  <si>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</si>
  <si>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</si>
  <si>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</si>
  <si>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</si>
  <si>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у тому числі за кварталами</t>
  </si>
  <si>
    <t>Фінансовий результат до оподаткування</t>
  </si>
  <si>
    <t>І. Формування фінансових результатів</t>
  </si>
  <si>
    <t>Оптимальне значення</t>
  </si>
  <si>
    <t>Примітки</t>
  </si>
  <si>
    <t xml:space="preserve">         (ініціали, прізвище)    </t>
  </si>
  <si>
    <t>у тому числі:</t>
  </si>
  <si>
    <r>
      <t>у тому числі:</t>
    </r>
    <r>
      <rPr>
        <i/>
        <sz val="14"/>
        <rFont val="Times New Roman"/>
        <family val="1"/>
        <charset val="204"/>
      </rPr>
      <t xml:space="preserve"> </t>
    </r>
  </si>
  <si>
    <t>рентна плата за транспортування</t>
  </si>
  <si>
    <t>_____________________________</t>
  </si>
  <si>
    <t>Середньооблікова кількість штатних працівників</t>
  </si>
  <si>
    <t xml:space="preserve">до Порядку складання, затвердження 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</si>
  <si>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</si>
  <si>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</si>
  <si>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</si>
  <si>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</si>
  <si>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</si>
  <si>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</si>
  <si>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</si>
  <si>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</si>
  <si>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</si>
  <si>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Інформація</t>
  </si>
  <si>
    <t>інші витрати на збут (розшифрувати)</t>
  </si>
  <si>
    <t>Найменування  банку</t>
  </si>
  <si>
    <t>Інші джерела (розшифрувати)</t>
  </si>
  <si>
    <t>(ініціали, прізвище)</t>
  </si>
  <si>
    <t xml:space="preserve">ЗАТВЕРДЖЕНО  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</si>
  <si>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</si>
  <si>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</si>
  <si>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</si>
  <si>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</si>
  <si>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(найменування підприємства)</t>
  </si>
  <si>
    <t>Плановий рік</t>
  </si>
  <si>
    <t>Код за ЄДРПОУ</t>
  </si>
  <si>
    <t>Рік</t>
  </si>
  <si>
    <t>Витрати на збут</t>
  </si>
  <si>
    <t>Адміністративні витрати</t>
  </si>
  <si>
    <t>EBITDA</t>
  </si>
  <si>
    <t>Розподіл чистого прибутку</t>
  </si>
  <si>
    <t>IІ. Розрахунки з бюджетом</t>
  </si>
  <si>
    <t>І. Рух коштів у результаті операційної діяльності</t>
  </si>
  <si>
    <t>II. Рух коштів у результаті інвестиційної діяльності</t>
  </si>
  <si>
    <t>Чистий рух коштів від інвестиційної діяльності </t>
  </si>
  <si>
    <t>III. Рух коштів у результаті фінансової діяльності</t>
  </si>
  <si>
    <t>Чистий рух коштів від фінансової діяльності </t>
  </si>
  <si>
    <t>Прогноз на поточний рік</t>
  </si>
  <si>
    <t>Розрахунок показника EBITDA</t>
  </si>
  <si>
    <t xml:space="preserve">Вплив зміни валютних курсів на залишок коштів </t>
  </si>
  <si>
    <t>Собівартість реалізованої продукції (товарів, робіт, послуг)</t>
  </si>
  <si>
    <t>у тому числі на державну частку</t>
  </si>
  <si>
    <t>&gt; 1</t>
  </si>
  <si>
    <t>транспортні витрати</t>
  </si>
  <si>
    <t>витрати на зберігання та упаковку</t>
  </si>
  <si>
    <t>Коефіцієнти рентабельності та прибутковості</t>
  </si>
  <si>
    <t>Аналіз капітальних інвестицій</t>
  </si>
  <si>
    <t>Коефіцієнти фінансової стійкості та ліквідності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</si>
  <si>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</si>
  <si>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</si>
  <si>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</si>
  <si>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</si>
  <si>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>Стандарти звітності П(с)БОУ</t>
  </si>
  <si>
    <t>Стандарти звітності МСФЗ</t>
  </si>
  <si>
    <t>Перенесено з додаткового капіталу</t>
  </si>
  <si>
    <t>Марка</t>
  </si>
  <si>
    <t>Рік придбання</t>
  </si>
  <si>
    <t>Витрати, усього</t>
  </si>
  <si>
    <t>Договір</t>
  </si>
  <si>
    <t>Дата початку оренди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</si>
  <si>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</si>
  <si>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</si>
  <si>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</si>
  <si>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</si>
  <si>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>Загальна кошторисна вартість</t>
  </si>
  <si>
    <t>Первісна балансова вартість введених потужностей на початок планового року</t>
  </si>
  <si>
    <t>Капітальні інвестиції</t>
  </si>
  <si>
    <t xml:space="preserve">IV. Капітальні інвестиції </t>
  </si>
  <si>
    <t>V. Коефіцієнтний аналіз</t>
  </si>
  <si>
    <t>8. Джерела капітальних інвестицій</t>
  </si>
  <si>
    <t>курсові різниці</t>
  </si>
  <si>
    <t>2012/1</t>
  </si>
  <si>
    <t>4010</t>
  </si>
  <si>
    <t>x</t>
  </si>
  <si>
    <t>Адміністративні витрати, у тому числі:</t>
  </si>
  <si>
    <t>Витрати на збут, у тому числі:</t>
  </si>
  <si>
    <t>Рентабельність EBITDA</t>
  </si>
  <si>
    <t>Пояснення та обґрунтування до запланованого рівня доходів/витрат</t>
  </si>
  <si>
    <t>Елементи операційних витрат</t>
  </si>
  <si>
    <t xml:space="preserve">      3. Інформація про бізнес підприємства (код рядка 1000 фінансового плану)</t>
  </si>
  <si>
    <t>Найменування об’єкта</t>
  </si>
  <si>
    <t>9. Капітальне будівництво (рядок 4010 таблиці 4)</t>
  </si>
  <si>
    <t xml:space="preserve">та контролю виконання фінансового плану </t>
  </si>
  <si>
    <t>суб'єкта господарювання державного сектору економіки</t>
  </si>
  <si>
    <t>____________________________________________</t>
  </si>
  <si>
    <t>Коди</t>
  </si>
  <si>
    <t>Неконтрольована частка</t>
  </si>
  <si>
    <t>директор</t>
  </si>
  <si>
    <t>працівники</t>
  </si>
  <si>
    <t>Найменування показника</t>
  </si>
  <si>
    <t>Доходи і витрати (деталізація)</t>
  </si>
  <si>
    <t>I. Формування фінансових результатів</t>
  </si>
  <si>
    <t>Ковенанти/обмежувальні коефіцієнти</t>
  </si>
  <si>
    <t>Плановий рік до факту минулого року, %</t>
  </si>
  <si>
    <t>адміністративно-управлінський персонал</t>
  </si>
  <si>
    <t>Незавершене будівництво на початок планового року</t>
  </si>
  <si>
    <t>власні кошти</t>
  </si>
  <si>
    <t>кредитні кошти</t>
  </si>
  <si>
    <t>інші джерела (зазначити джерело)</t>
  </si>
  <si>
    <t xml:space="preserve">Найменування об’єктів </t>
  </si>
  <si>
    <t>Власні кошти (розшифрувати)</t>
  </si>
  <si>
    <t>Валовий прибуток/збиток</t>
  </si>
  <si>
    <t>витрати на сировину та основні матеріали</t>
  </si>
  <si>
    <t>Матеріальні витрати, у тому числі:</t>
  </si>
  <si>
    <t xml:space="preserve">      2. Перелік підприємств, які включені до консолідованого (зведеного) фінансового плану</t>
  </si>
  <si>
    <t>Найменування підприємства</t>
  </si>
  <si>
    <t>Питома вага в загальному обсязі реалізації, %</t>
  </si>
  <si>
    <t>кількість продукції/             наданих послуг, одиниця виміру</t>
  </si>
  <si>
    <t>Дата видачі/погашення (графік)</t>
  </si>
  <si>
    <t xml:space="preserve">Довгострокові зобов'язання, усього </t>
  </si>
  <si>
    <t>Короткострокові зобов'язання, усього</t>
  </si>
  <si>
    <t>Інші фінансові зобов'язання, усього</t>
  </si>
  <si>
    <t xml:space="preserve">у тому числі </t>
  </si>
  <si>
    <t>Рік початку                і закінчення будівництва</t>
  </si>
  <si>
    <t>Інформація щодо проектно-кошторисної документації (стан розроблення, затвердження,                                     у разі затвердження зазначити орган, яким затверджено, та відповідний документ)</t>
  </si>
  <si>
    <t>(пункт 2)</t>
  </si>
  <si>
    <t>Збільшення</t>
  </si>
  <si>
    <t>Характеризує ефективність використання активів підприємства</t>
  </si>
  <si>
    <t>Характеризує ефективність господарської діяльності підприємства</t>
  </si>
  <si>
    <t>Характеризує співвідношення власних та позикових коштів і залежність підприємства від зовнішніх фінансових джерел</t>
  </si>
  <si>
    <t>Характеризує інвестиційну політику підприємства</t>
  </si>
  <si>
    <t>Показує достатність ресурсів підприємства, які може бути використано для погашення його поточних зобов'язань.  Нормативним значенням для цього показника є &gt; 1–1,5</t>
  </si>
  <si>
    <t xml:space="preserve">      Загальна інформація про підприємство (резюме)</t>
  </si>
  <si>
    <t>Мета використання</t>
  </si>
  <si>
    <t>освоєння капітальних вкладень</t>
  </si>
  <si>
    <t>фінансування капітальних інвестицій (оплата грошовими коштами), усього</t>
  </si>
  <si>
    <t>План з повернення коштів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</si>
  <si>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вказати граничне значення коефіцієнта</t>
  </si>
  <si>
    <t>План із залучення коштів</t>
  </si>
  <si>
    <t>(    )</t>
  </si>
  <si>
    <t>Інші операційні доходи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</si>
  <si>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</si>
  <si>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</si>
  <si>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</si>
  <si>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</si>
  <si>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доходи, усього, у тому числі:</t>
  </si>
  <si>
    <t>Інші доходи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</si>
  <si>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</si>
  <si>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</si>
  <si>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</si>
  <si>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</si>
  <si>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Залишок коштів на початок періоду</t>
  </si>
  <si>
    <t>Чистий рух коштів від операційної діяльності</t>
  </si>
  <si>
    <t>Залишок коштів на кінець періоду</t>
  </si>
  <si>
    <t>7000</t>
  </si>
  <si>
    <t>7001</t>
  </si>
  <si>
    <t>7002</t>
  </si>
  <si>
    <t>7003</t>
  </si>
  <si>
    <t>7010</t>
  </si>
  <si>
    <t>7011</t>
  </si>
  <si>
    <t>7012</t>
  </si>
  <si>
    <t>7013</t>
  </si>
  <si>
    <t>8000</t>
  </si>
  <si>
    <t>8003</t>
  </si>
  <si>
    <t>8010</t>
  </si>
  <si>
    <t>8020</t>
  </si>
  <si>
    <t>8023</t>
  </si>
  <si>
    <t>1050/1</t>
  </si>
  <si>
    <t>Інші операційні доходи, усього, у тому числі:</t>
  </si>
  <si>
    <t>нетипові операційні доходи (розшифрувати)</t>
  </si>
  <si>
    <t>нетипові операційні витрати  (розшифрувати)</t>
  </si>
  <si>
    <t>Інші витрати, усього, у тому числі:</t>
  </si>
  <si>
    <t>Фінансовий результат від операційної діяльності, рядок 1100</t>
  </si>
  <si>
    <t>Нараховані до сплати відрахування частини чистого прибутку,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</si>
  <si>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</si>
  <si>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 xml:space="preserve">Надходження грошових коштів від операційної діяльності </t>
  </si>
  <si>
    <t>Повернення податків і зборів, у тому числі:</t>
  </si>
  <si>
    <t>податку на додану вартість</t>
  </si>
  <si>
    <t>Надходження авансів від покупців і замовників</t>
  </si>
  <si>
    <t>Видатки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</si>
  <si>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</si>
  <si>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</si>
  <si>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Зобов’язання з податків, зборів та інших обов’язкових платежів, у тому числі:</t>
  </si>
  <si>
    <t>податок на прибуток підприємств</t>
  </si>
  <si>
    <t>податок на додану вартість</t>
  </si>
  <si>
    <t>рентна плата</t>
  </si>
  <si>
    <t>інші обов’язкові платежі, у тому числі:</t>
  </si>
  <si>
    <t>3146/1</t>
  </si>
  <si>
    <t>Повернення коштів до бюджету</t>
  </si>
  <si>
    <t xml:space="preserve">Надходження грошових коштів від інвестиційної діяльності </t>
  </si>
  <si>
    <t>Виручка від реалізації фінансових інвестицій</t>
  </si>
  <si>
    <t xml:space="preserve">Виручка від реалізації необоротних активів </t>
  </si>
  <si>
    <t xml:space="preserve">Видатки грошових коштів від інвестиційної діяльності 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</si>
  <si>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</si>
  <si>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</si>
  <si>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</si>
  <si>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 xml:space="preserve">Видатки грошових коштів від фінансової діяльності </t>
  </si>
  <si>
    <t>Витрачання на викуп власних акцій</t>
  </si>
  <si>
    <t>Повернення коштів за довгостроковими зобов'язаннями, у тому числі:</t>
  </si>
  <si>
    <t xml:space="preserve">Сплата дивідендів </t>
  </si>
  <si>
    <t>Зменшення</t>
  </si>
  <si>
    <t>Найменування видів діяльності за КВЕД</t>
  </si>
  <si>
    <t>6. Витрати, пов'язані з використанням власних службових автомобілів (у складі адміністративних витрат, рядок 1031)</t>
  </si>
  <si>
    <t>7. Витрати на оренду службових автомобілів (у складі адміністративних витрат, рядок 1032)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</si>
  <si>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</si>
  <si>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</si>
  <si>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</si>
  <si>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</si>
  <si>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</si>
  <si>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що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</si>
  <si>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 xml:space="preserve">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 </t>
  </si>
  <si>
    <t>Плановий рік до плану
поточного року, %</t>
  </si>
  <si>
    <t>Плановий рік до факту
минулого року, %</t>
  </si>
  <si>
    <t>Документ, яким затверджений титул будови,
із зазначенням органу, який його погодив</t>
  </si>
  <si>
    <t>факт
минулого року</t>
  </si>
  <si>
    <t>фінансовий план
поточного року</t>
  </si>
  <si>
    <t>плановий рік</t>
  </si>
  <si>
    <t>ІІІ. Рух грошових коштів (за прямим методом)</t>
  </si>
  <si>
    <t>Фінансовий план
поточного року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</si>
  <si>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</si>
  <si>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</si>
  <si>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</si>
  <si>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Усього виплат на користь держави</t>
  </si>
  <si>
    <t>Інші податки, збори та платежі на користь держави, усього, у тому числі:</t>
  </si>
  <si>
    <t>відрахування частини чистого прибутку державними унітарними підприємствами та їх об'єднаннями</t>
  </si>
  <si>
    <t>Інші податки, збори та платежі на користь держави,
усього, у тому числі:</t>
  </si>
  <si>
    <t xml:space="preserve">Сплата податків, зборів та інших обов'язкових платежів </t>
  </si>
  <si>
    <t>Сплата податків та зборів до місцевих бюджетів (податкові платежі),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</si>
  <si>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</si>
  <si>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</si>
  <si>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</si>
  <si>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</si>
  <si>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</si>
  <si>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земельний податок</t>
  </si>
  <si>
    <t>Коефіцієнт відношення боргу до EBITDA
(довгострокові зобов'язання, рядок 6030 + поточні зобов'язання, рядок 6040) / EBITDA, рядок 1310</t>
  </si>
  <si>
    <t>Плановий рік до прогнозу на поточний рік, %</t>
  </si>
  <si>
    <t>Чистий фінансовий результат, у тому числі:</t>
  </si>
  <si>
    <t>М. П. (посада, П.І.Б., дата, підпис)</t>
  </si>
  <si>
    <t>Одиниця виміру, тис. грн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</si>
  <si>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</si>
  <si>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</si>
  <si>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рентна плата за користування надрами</t>
  </si>
  <si>
    <t>відрахування частини чистого прибутку господарськими товариствами, у статутному капіталі яких більше 50 відсотків акцій (часток, паїв) належать державі, на виплату дивідендів на державну частку</t>
  </si>
  <si>
    <t>довгострокові зобов'язання</t>
  </si>
  <si>
    <t>короткострокові зобов'язання</t>
  </si>
  <si>
    <t>інші фінансові зобов'язання</t>
  </si>
  <si>
    <t>Середньомісячні витрати на оплату праці одного працівника (грн), усього, у тому числі: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</si>
  <si>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</si>
  <si>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</si>
  <si>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</si>
  <si>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</si>
  <si>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</si>
  <si>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господарськими товариствами, у статутному капіталі яких більше 50 відсотків акцій (часток, паїв) належать державі, на виплату дивідендів</t>
  </si>
  <si>
    <t>Виручка від реалізації продукції (товарів, робіт, послуг)</t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</si>
  <si>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</si>
  <si>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поточної ліквідності (покриття)
(оборотні активи, рядок 6010 / поточні зобов'язання, рядок 6040)</t>
  </si>
  <si>
    <t>Коефіцієнт відношення капітальних інвестицій до амортизації
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</si>
  <si>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
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</si>
  <si>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
(сума зносу, рядок 6003 / первісна вартість основних засобів, рядок 6002)</t>
  </si>
  <si>
    <t>Фонд оплати праці, тис. грн, у тому числі:</t>
  </si>
  <si>
    <t>Витрати на оплату праці, тис. грн, у тому числі:</t>
  </si>
  <si>
    <t>чистий дохід  від реалізації продукції (товарів, робіт, послуг),     тис. грн</t>
  </si>
  <si>
    <t>ціна одиниці     (вартість  продукції/     наданих послуг), грн</t>
  </si>
  <si>
    <t>тис. грн (без ПДВ)</t>
  </si>
  <si>
    <t>Валова рентабельність
(валовий прибуток, рядок 1020 / чистий дохід від реалізації продукції (товарів, робіт, послуг), рядок 1000) х 100, %</t>
  </si>
  <si>
    <t>Рентабельність EBITDA
(EBITDA, рядок 1310 / чистий дохід від реалізації продукції (товарів, робіт, послуг), рядок 1000) х 100, %</t>
  </si>
  <si>
    <t>Рентабельність діяльності
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</si>
  <si>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
(чистий фінансовий результат, рядок 1200 / вартість активів, рядок 6020) х 100, %</t>
  </si>
  <si>
    <t>Рентабельність власного капіталу
(чистий фінансовий результат, рядок 1200 / власний капітал, рядок 6080) х 100, %</t>
  </si>
  <si>
    <t>інші податки та збори (розшифрувати) (військ.)</t>
  </si>
  <si>
    <t>інші доходи (розшифрувати)(Бюджет)</t>
  </si>
  <si>
    <t xml:space="preserve">комунальне підприємство </t>
  </si>
  <si>
    <t xml:space="preserve">комунальна </t>
  </si>
  <si>
    <r>
      <t>Керівник</t>
    </r>
    <r>
      <rPr>
        <sz val="14"/>
        <rFont val="Times New Roman"/>
        <family val="1"/>
        <charset val="204"/>
      </rPr>
      <t xml:space="preserve">                               </t>
    </r>
    <r>
      <rPr>
        <u/>
        <sz val="14"/>
        <rFont val="Times New Roman"/>
        <family val="1"/>
        <charset val="204"/>
      </rPr>
      <t xml:space="preserve">Директор </t>
    </r>
  </si>
  <si>
    <t xml:space="preserve">         (ініціали, прізвище)           </t>
  </si>
  <si>
    <r>
      <t xml:space="preserve">Керівник                        </t>
    </r>
    <r>
      <rPr>
        <u/>
        <sz val="14"/>
        <rFont val="Times New Roman"/>
        <family val="1"/>
        <charset val="204"/>
      </rPr>
      <t>Директор</t>
    </r>
  </si>
  <si>
    <t>інші платежі (розшифрувати) ПОДАТКИ(єсв.екол,зем,радіоч,військ,профс.)</t>
  </si>
  <si>
    <t>орендна плата (60% за оренд. прим)</t>
  </si>
  <si>
    <r>
      <t>Інші витрати (розшифрувати)</t>
    </r>
    <r>
      <rPr>
        <sz val="10"/>
        <rFont val="Times New Roman"/>
        <family val="1"/>
        <charset val="204"/>
      </rPr>
      <t>(оренда обладн., охорона прим.)</t>
    </r>
  </si>
  <si>
    <t>КОМУНАЛЬНЕ ПІДПРИЄМСТВО "Зеленосвіт"</t>
  </si>
  <si>
    <t>КОМУНАЛЬНЕ ПІДПРИЄМСТВО "ЗЕЛЕНОСВІТ"</t>
  </si>
  <si>
    <t>м.Коломия</t>
  </si>
  <si>
    <t>комплексне обслуговування обєктів</t>
  </si>
  <si>
    <t>81.10</t>
  </si>
  <si>
    <t>78200,  місто Коломия, вулиця Староміська, 5а</t>
  </si>
  <si>
    <t>(033 34) 4-63-85</t>
  </si>
  <si>
    <t>Михайлищук Василь Михайлович</t>
  </si>
  <si>
    <t>Рішення  міської ради</t>
  </si>
  <si>
    <t>Управління комунального господарства Коломийської міської ради</t>
  </si>
  <si>
    <t>Начальник  А.П.Радовець</t>
  </si>
  <si>
    <t>Міський голова                                       Богдан Станіславський</t>
  </si>
  <si>
    <t>М.П.(посада П.І.Б., дата, підпис)</t>
  </si>
  <si>
    <t>Дохід від реалізації продукції (товарів, робіт, послуг)цільове фінансування</t>
  </si>
  <si>
    <t>спец одяг</t>
  </si>
  <si>
    <t>запчастини до техніи</t>
  </si>
  <si>
    <t>1018.1</t>
  </si>
  <si>
    <t>1018.2</t>
  </si>
  <si>
    <t>1018.3</t>
  </si>
  <si>
    <t>1018.4</t>
  </si>
  <si>
    <t>1018.5</t>
  </si>
  <si>
    <t>програмне забезпечення</t>
  </si>
  <si>
    <t>оренда кранів та машин</t>
  </si>
  <si>
    <t>обслуговування компютерної техніки</t>
  </si>
  <si>
    <t>канцелярські товари</t>
  </si>
  <si>
    <t>1018.6</t>
  </si>
  <si>
    <t>Витрати на сировину та основні матеріали:</t>
  </si>
  <si>
    <t>1011.1</t>
  </si>
  <si>
    <t>1011.2</t>
  </si>
  <si>
    <t>матеріали зовнішнього освітлення(світильники, лампи, патрони, кронштейни, кабеля, опори та інш.)</t>
  </si>
  <si>
    <t>тис.грн</t>
  </si>
  <si>
    <t xml:space="preserve">      1. Дані про підприємство, персонал та витрати на оплату праці                                                                                                    тис.грн</t>
  </si>
  <si>
    <t>матеріали для озеленення( придбання садженців дерев та квітів,придбання отрутохімікатів,придбання піску, щебеню, земляної крихти,перевезення працівниів,віники рукавиці відра мотокоси пили електроди та інші матеріали)</t>
  </si>
  <si>
    <t>(    -)</t>
  </si>
  <si>
    <t>(  -  )</t>
  </si>
  <si>
    <t>(   - )</t>
  </si>
  <si>
    <t>до фінансового плану на 2022 рік</t>
  </si>
  <si>
    <t>Плановий 2022  рік</t>
  </si>
  <si>
    <t>-</t>
  </si>
  <si>
    <t>інші адміністративні витрати (розшифрувати)посл.банку</t>
  </si>
  <si>
    <t xml:space="preserve"> </t>
  </si>
  <si>
    <t>Факт минулого року  (2020 рік)</t>
  </si>
  <si>
    <t>Фінансовий план поточного року (2021 рік)</t>
  </si>
  <si>
    <t>Прогноз на поточний рік  (2021 рік)</t>
  </si>
  <si>
    <t>Плановий рік   (2022 рік)</t>
  </si>
  <si>
    <t>плановий рік 2023 рік</t>
  </si>
  <si>
    <t>Інформація згідно із стратегічним планом розвитку (не на 4 квартали, а на 4 роки, якщо у вас відсутній стратегічний план не заповнюється)</t>
  </si>
  <si>
    <t xml:space="preserve">Сплата податків та зборів до місцевих бюджетів (податкові платежі), в тому числі розписати </t>
  </si>
  <si>
    <t>Рентабельність діяльності 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</si>
  <si>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 (чистий фінансовий результат, рядок 1200 / вартість активів, рядок 6020) х 100, %</t>
  </si>
  <si>
    <t>Рентабельність власного капіталу   (чистий фінансовий результат, рядок 1200 / власний капітал, рядок 6080) х 100, %</t>
  </si>
  <si>
    <t>Рентабельність EBITDA (EBITDA, рядок 1310 / чистий дохід від реалізації продукції (товарів, робіт, послуг), рядок 1000) х 100, %</t>
  </si>
  <si>
    <t>Коефіцієнт фінансової стійкості (власний капітал, рядок 6080 /
(довгострокові зобов’язання, рядок 6030 +
поточні зобов’язання, рядок 6040))</t>
  </si>
  <si>
    <t>Коефіцієнт зносу основних засобів (сума зносу, рядок 6003 / первісна вартість основних засобів, рядок 6002)</t>
  </si>
  <si>
    <t>V. Звіт про фінансовий стан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</si>
  <si>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</si>
  <si>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</si>
  <si>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</si>
  <si>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</si>
  <si>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 тому числі:</t>
  </si>
  <si>
    <t>дебіторська заборгованість за продукцію, товари, роботи, послуги</t>
  </si>
  <si>
    <t xml:space="preserve">дебіторська заборгованість
за розрахунками з бюджетом
</t>
  </si>
  <si>
    <t>гроші та їх еквіваленти</t>
  </si>
  <si>
    <t>Усього активи</t>
  </si>
  <si>
    <t>Довгострокові зобов’язання і забезпечення</t>
  </si>
  <si>
    <t>Поточні зобов’язання і забезпечення, у тому числі:</t>
  </si>
  <si>
    <t>поточна кредиторська заборгованість за товари, роботи, послуги</t>
  </si>
  <si>
    <t>поточна кредиторська заборгованість за розрахунками з бюджетом</t>
  </si>
  <si>
    <t xml:space="preserve">Усього зобов’язання і забезпечення, у тому числі:
</t>
  </si>
  <si>
    <t>державні гранти і субсидії</t>
  </si>
  <si>
    <t>фінансові запозичення</t>
  </si>
  <si>
    <t>Власний капітал</t>
  </si>
  <si>
    <t>Чистий фінансовий результат  це прибуток чи збиток зазначити</t>
  </si>
  <si>
    <t>IІІ. Капітальні інвестиції</t>
  </si>
  <si>
    <t>Усього виплат</t>
  </si>
  <si>
    <t>ІV. Коефіцієнтний аналіз</t>
  </si>
  <si>
    <t>VI. Кредитна політика</t>
  </si>
  <si>
    <t>VII. Дані про персонал та витрати на оплату праці</t>
  </si>
  <si>
    <t>8004</t>
  </si>
  <si>
    <t>8005</t>
  </si>
  <si>
    <t>8013</t>
  </si>
  <si>
    <t>8014</t>
  </si>
  <si>
    <t>8015</t>
  </si>
  <si>
    <t>Середньомісячні витрати на оплату праці
одного працівника (грн), усього, у тому числі:</t>
  </si>
  <si>
    <t>8023/1</t>
  </si>
  <si>
    <t>8023/2</t>
  </si>
  <si>
    <t>8023/3</t>
  </si>
  <si>
    <t>8024</t>
  </si>
  <si>
    <t>8025</t>
  </si>
  <si>
    <t>керівник, усього, у тому числі:</t>
  </si>
  <si>
    <t>посадовий оклад</t>
  </si>
  <si>
    <t>преміювання</t>
  </si>
  <si>
    <t>інші виплати, передбачені законодавством</t>
  </si>
  <si>
    <t>адміністративно-управлінський працівник</t>
  </si>
  <si>
    <t>працівник</t>
  </si>
  <si>
    <t>інші операційні доходи (надання платних послуг) яких саме</t>
  </si>
  <si>
    <t>інші операційні витрати (розшифрувати) розшифрувати</t>
  </si>
  <si>
    <t xml:space="preserve">                            Василь МИХАЙЛИЩУК___________</t>
  </si>
  <si>
    <t>Цільове фінансування  (розшифрувати)  БЮДЖЕТ, ЛІКАРНЯНІ  кошти на благоустрій будуть цільовим фінансуванням</t>
  </si>
  <si>
    <r>
      <rPr>
        <u/>
        <sz val="14"/>
        <rFont val="Times New Roman"/>
        <family val="1"/>
        <charset val="204"/>
      </rPr>
      <t>Василь МИХАЙЛИЩУК</t>
    </r>
    <r>
      <rPr>
        <sz val="14"/>
        <rFont val="Times New Roman"/>
        <family val="1"/>
        <charset val="204"/>
      </rPr>
      <t>____</t>
    </r>
  </si>
  <si>
    <t>ФІНАНСОВИЙ ПЛАН КП " ЗЕЛЕНОСВІТ" НА 2022 рік</t>
  </si>
  <si>
    <t>плановий рік 2024 рік</t>
  </si>
  <si>
    <t>плановий рік 2025 рік</t>
  </si>
  <si>
    <t>плановий рік
2026 рік</t>
  </si>
  <si>
    <t>інші витрати (розшифрувати)(витрати по ліцензії) це може інша операційна діяльність(амортизація-480,3)</t>
  </si>
  <si>
    <t>Інші витрати  розшифрувати (амортизація)</t>
  </si>
  <si>
    <t>Факт минулого року 2020р</t>
  </si>
  <si>
    <t>Фінансовий план поточного року 2021р</t>
  </si>
  <si>
    <t>Прогноз на поточний рік 2021р</t>
  </si>
  <si>
    <t>Плановий рік (усього)2022р</t>
  </si>
  <si>
    <t>Плановий рік (усього) 2022р</t>
  </si>
  <si>
    <t>Фактичний показник поточного року за останній звітний період на 31.12.2021р</t>
  </si>
  <si>
    <t>Факт минулого року 020р</t>
  </si>
  <si>
    <t>План поточного року2021</t>
  </si>
  <si>
    <t>житлово комунальне господарство</t>
  </si>
  <si>
    <t>придбання (виготовлення) основних засобів розписати( автомобіль)</t>
  </si>
  <si>
    <t>капітальний ремонт даху</t>
  </si>
  <si>
    <t xml:space="preserve">Частина чистого прибутку комунальних підприємств що підлягає сплаті </t>
  </si>
  <si>
    <t>надання платних послуг (механізований полив, демонтаж реклами)</t>
  </si>
  <si>
    <t>Частина чистого прибутку (доходу), що сплачується комунальними підприємствами до міського бюджету</t>
  </si>
  <si>
    <t>інші податки та збори (розшифрувати)(частина чистого прибут (доходу, що сплачуєьбся до місцевого бюджету))</t>
  </si>
  <si>
    <t xml:space="preserve">                            Василь МИХАЙЛИЩУК</t>
  </si>
  <si>
    <t>відрахування частини чистого прибутку комунальними підприємствами</t>
  </si>
  <si>
    <t>Надання ландшафтних послуг</t>
  </si>
  <si>
    <t>Електромонтажні роботи</t>
  </si>
  <si>
    <t>Фактичний показник за 2020 минулий рік</t>
  </si>
  <si>
    <t>Плановий показник поточного2021 року</t>
  </si>
  <si>
    <t>Інші будівельно-монтажні роботи</t>
  </si>
  <si>
    <t>Про оренду транспортного засобу від 22.01.2021 №8</t>
  </si>
  <si>
    <t>оренда транспорту для виконання послуг по озелененні та утриманні мереж вуличного освітлення</t>
  </si>
  <si>
    <t>22.01.2021</t>
  </si>
  <si>
    <t>придбання автомобіля</t>
  </si>
  <si>
    <t>2022-2022</t>
  </si>
  <si>
    <t>ПКД буде виготовлена у 2022 році</t>
  </si>
  <si>
    <t>модернізація, модифікація  основних засобів розписати (капітальний ремонт даху)</t>
  </si>
  <si>
    <t>Інші витрати (розшифрувати)Орендна плпата</t>
  </si>
  <si>
    <r>
      <t>Інші надходження (</t>
    </r>
    <r>
      <rPr>
        <i/>
        <sz val="14"/>
        <color theme="1"/>
        <rFont val="Times New Roman"/>
        <family val="1"/>
        <charset val="204"/>
      </rPr>
      <t>ОРЕНДА)</t>
    </r>
  </si>
  <si>
    <r>
      <t>Інші надходження (розшифрувати)</t>
    </r>
    <r>
      <rPr>
        <i/>
        <sz val="14"/>
        <color theme="1"/>
        <rFont val="Times New Roman"/>
        <family val="1"/>
        <charset val="204"/>
      </rPr>
      <t xml:space="preserve"> </t>
    </r>
  </si>
  <si>
    <r>
      <t>Придбання (створення) основних засобів (розшифрувати)</t>
    </r>
    <r>
      <rPr>
        <i/>
        <sz val="14"/>
        <color theme="1"/>
        <rFont val="Times New Roman"/>
        <family val="1"/>
        <charset val="204"/>
      </rPr>
      <t xml:space="preserve"> </t>
    </r>
  </si>
  <si>
    <r>
      <t>Капітальне будівництво (розшифрувати)</t>
    </r>
    <r>
      <rPr>
        <i/>
        <sz val="14"/>
        <color theme="1"/>
        <rFont val="Times New Roman"/>
        <family val="1"/>
        <charset val="204"/>
      </rPr>
      <t xml:space="preserve"> </t>
    </r>
  </si>
  <si>
    <r>
      <t>Придбання (створення) нематеріальних активів (розшифрувати)</t>
    </r>
    <r>
      <rPr>
        <i/>
        <sz val="14"/>
        <color theme="1"/>
        <rFont val="Times New Roman"/>
        <family val="1"/>
        <charset val="204"/>
      </rPr>
      <t xml:space="preserve"> </t>
    </r>
  </si>
  <si>
    <r>
      <t>Інші надходження (розшифрувати)</t>
    </r>
    <r>
      <rPr>
        <i/>
        <sz val="14"/>
        <color theme="1"/>
        <rFont val="Times New Roman"/>
        <family val="1"/>
        <charset val="204"/>
      </rPr>
      <t xml:space="preserve"> %</t>
    </r>
  </si>
  <si>
    <r>
      <t>Керівник</t>
    </r>
    <r>
      <rPr>
        <sz val="14"/>
        <color theme="1"/>
        <rFont val="Times New Roman"/>
        <family val="1"/>
        <charset val="204"/>
      </rPr>
      <t xml:space="preserve">                               </t>
    </r>
    <r>
      <rPr>
        <u/>
        <sz val="14"/>
        <color theme="1"/>
        <rFont val="Times New Roman"/>
        <family val="1"/>
        <charset val="204"/>
      </rPr>
      <t xml:space="preserve">Директор </t>
    </r>
  </si>
  <si>
    <t>від 30.08.2021 р. № 1058-18/2021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</si>
</sst>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164" formatCode="_-* #,##0.00_₴_-;\-* #,##0.00_₴_-;_-* &quot;-&quot;??_₴_-;_-@_-"/>
    <numFmt numFmtId="165" formatCode="_-* #,##0.00\ _г_р_н_._-;\-* #,##0.00\ _г_р_н_._-;_-* &quot;-&quot;??\ _г_р_н_._-;_-@_-"/>
    <numFmt numFmtId="166" formatCode="#,##0&quot;р.&quot;;[Red]\-#,##0&quot;р.&quot;"/>
    <numFmt numFmtId="167" formatCode="#,##0.00&quot;р.&quot;;\-#,##0.00&quot;р.&quot;"/>
    <numFmt numFmtId="168" formatCode="_-* #,##0.00_р_._-;\-* #,##0.00_р_._-;_-* &quot;-&quot;??_р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??_);_(@_)"/>
    <numFmt numFmtId="178" formatCode="_(* #,##0_);_(* \(#,##0\);_(* &quot;-&quot;??_);_(@_)"/>
    <numFmt numFmtId="179" formatCode="_(* #,##0.0_);_(* \(#,##0.0\);_(* &quot;-&quot;_);_(@_)"/>
    <numFmt numFmtId="180" formatCode="#,##0;\(#,##0\)"/>
    <numFmt numFmtId="181" formatCode="_(* #,##0.00_);_(* \(#,##0.00\);_(* &quot;-&quot;_);_(@_)"/>
    <numFmt numFmtId="182" formatCode="_-* #,##0.0000\ _г_р_н_._-;\-* #,##0.0000\ _г_р_н_._-;_-* &quot;-&quot;????\ _г_р_н_._-;_-@_-"/>
    <numFmt numFmtId="183" formatCode="_-* #,##0.0\ _₴_-;\-* #,##0.0\ _₴_-;_-* &quot;-&quot;?\ _₴_-;_-@_-"/>
    <numFmt numFmtId="184" formatCode="#,##0.00000000"/>
    <numFmt numFmtId="185" formatCode="0.000"/>
    <numFmt numFmtId="186" formatCode="_-* #,##0.0\ _г_р_н_._-;\-* #,##0.0\ _г_р_н_._-;_-* &quot;-&quot;??\ _г_р_н_._-;_-@_-"/>
  </numFmts>
  <fonts count="8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2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0"/>
      <name val="Arial Cyr"/>
      <charset val="204"/>
    </font>
    <font>
      <b/>
      <sz val="9"/>
      <name val="Arial"/>
      <family val="2"/>
    </font>
    <font>
      <sz val="12"/>
      <name val="Arial"/>
      <family val="2"/>
    </font>
    <font>
      <sz val="11"/>
      <color theme="1"/>
      <name val="Calibri"/>
      <family val="2"/>
      <charset val="204"/>
      <scheme val="minor"/>
    </font>
    <font>
      <sz val="11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  <font>
      <b/>
      <sz val="18"/>
      <color rgb="FF402A18"/>
      <name val="Arial"/>
      <family val="2"/>
      <charset val="204"/>
    </font>
    <font>
      <sz val="11"/>
      <color rgb="FF402A18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54">
    <xf numFmtId="0" fontId="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34" fillId="2" borderId="0" applyNumberFormat="0" applyBorder="0" applyAlignment="0" applyProtection="0"/>
    <xf numFmtId="0" fontId="1" fillId="2" borderId="0" applyNumberFormat="0" applyBorder="0" applyAlignment="0" applyProtection="0"/>
    <xf numFmtId="0" fontId="34" fillId="3" borderId="0" applyNumberFormat="0" applyBorder="0" applyAlignment="0" applyProtection="0"/>
    <xf numFmtId="0" fontId="1" fillId="3" borderId="0" applyNumberFormat="0" applyBorder="0" applyAlignment="0" applyProtection="0"/>
    <xf numFmtId="0" fontId="34" fillId="4" borderId="0" applyNumberFormat="0" applyBorder="0" applyAlignment="0" applyProtection="0"/>
    <xf numFmtId="0" fontId="1" fillId="4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6" borderId="0" applyNumberFormat="0" applyBorder="0" applyAlignment="0" applyProtection="0"/>
    <xf numFmtId="0" fontId="1" fillId="6" borderId="0" applyNumberFormat="0" applyBorder="0" applyAlignment="0" applyProtection="0"/>
    <xf numFmtId="0" fontId="34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9" borderId="0" applyNumberFormat="0" applyBorder="0" applyAlignment="0" applyProtection="0"/>
    <xf numFmtId="0" fontId="1" fillId="9" borderId="0" applyNumberFormat="0" applyBorder="0" applyAlignment="0" applyProtection="0"/>
    <xf numFmtId="0" fontId="34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5" fillId="12" borderId="0" applyNumberFormat="0" applyBorder="0" applyAlignment="0" applyProtection="0"/>
    <xf numFmtId="0" fontId="17" fillId="12" borderId="0" applyNumberFormat="0" applyBorder="0" applyAlignment="0" applyProtection="0"/>
    <xf numFmtId="0" fontId="35" fillId="9" borderId="0" applyNumberFormat="0" applyBorder="0" applyAlignment="0" applyProtection="0"/>
    <xf numFmtId="0" fontId="17" fillId="9" borderId="0" applyNumberFormat="0" applyBorder="0" applyAlignment="0" applyProtection="0"/>
    <xf numFmtId="0" fontId="35" fillId="10" borderId="0" applyNumberFormat="0" applyBorder="0" applyAlignment="0" applyProtection="0"/>
    <xf numFmtId="0" fontId="17" fillId="10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28" fillId="3" borderId="0" applyNumberFormat="0" applyBorder="0" applyAlignment="0" applyProtection="0"/>
    <xf numFmtId="0" fontId="20" fillId="20" borderId="1" applyNumberFormat="0" applyAlignment="0" applyProtection="0"/>
    <xf numFmtId="0" fontId="25" fillId="21" borderId="2" applyNumberFormat="0" applyAlignment="0" applyProtection="0"/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165" fontId="14" fillId="0" borderId="0" applyFont="0" applyFill="0" applyBorder="0" applyAlignment="0" applyProtection="0"/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0" fontId="29" fillId="0" borderId="0" applyNumberFormat="0" applyFill="0" applyBorder="0" applyAlignment="0" applyProtection="0"/>
    <xf numFmtId="171" fontId="37" fillId="0" borderId="0" applyAlignment="0">
      <alignment wrapText="1"/>
    </xf>
    <xf numFmtId="0" fontId="32" fillId="4" borderId="0" applyNumberFormat="0" applyBorder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8" fillId="7" borderId="1" applyNumberFormat="0" applyAlignment="0" applyProtection="0"/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39" fillId="22" borderId="7">
      <alignment horizontal="left" vertical="center"/>
      <protection locked="0"/>
    </xf>
    <xf numFmtId="49" fontId="39" fillId="22" borderId="7">
      <alignment horizontal="left" vertical="center"/>
    </xf>
    <xf numFmtId="4" fontId="39" fillId="22" borderId="7">
      <alignment horizontal="right" vertical="center"/>
      <protection locked="0"/>
    </xf>
    <xf numFmtId="4" fontId="39" fillId="22" borderId="7">
      <alignment horizontal="right" vertical="center"/>
    </xf>
    <xf numFmtId="4" fontId="40" fillId="22" borderId="7">
      <alignment horizontal="right" vertical="center"/>
      <protection locked="0"/>
    </xf>
    <xf numFmtId="49" fontId="41" fillId="22" borderId="3">
      <alignment horizontal="left" vertical="center"/>
      <protection locked="0"/>
    </xf>
    <xf numFmtId="49" fontId="41" fillId="22" borderId="3">
      <alignment horizontal="left" vertical="center"/>
    </xf>
    <xf numFmtId="49" fontId="42" fillId="22" borderId="3">
      <alignment horizontal="left" vertical="center"/>
      <protection locked="0"/>
    </xf>
    <xf numFmtId="49" fontId="42" fillId="22" borderId="3">
      <alignment horizontal="left" vertical="center"/>
    </xf>
    <xf numFmtId="4" fontId="41" fillId="22" borderId="3">
      <alignment horizontal="right" vertical="center"/>
      <protection locked="0"/>
    </xf>
    <xf numFmtId="4" fontId="41" fillId="22" borderId="3">
      <alignment horizontal="right" vertical="center"/>
    </xf>
    <xf numFmtId="4" fontId="43" fillId="22" borderId="3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6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6" fillId="22" borderId="3">
      <alignment horizontal="right" vertical="center"/>
    </xf>
    <xf numFmtId="4" fontId="40" fillId="22" borderId="3">
      <alignment horizontal="right" vertical="center"/>
      <protection locked="0"/>
    </xf>
    <xf numFmtId="49" fontId="44" fillId="22" borderId="3">
      <alignment horizontal="left" vertical="center"/>
      <protection locked="0"/>
    </xf>
    <xf numFmtId="49" fontId="44" fillId="22" borderId="3">
      <alignment horizontal="left" vertical="center"/>
    </xf>
    <xf numFmtId="49" fontId="45" fillId="22" borderId="3">
      <alignment horizontal="left" vertical="center"/>
      <protection locked="0"/>
    </xf>
    <xf numFmtId="49" fontId="45" fillId="22" borderId="3">
      <alignment horizontal="left" vertical="center"/>
    </xf>
    <xf numFmtId="4" fontId="44" fillId="22" borderId="3">
      <alignment horizontal="right" vertical="center"/>
      <protection locked="0"/>
    </xf>
    <xf numFmtId="4" fontId="44" fillId="22" borderId="3">
      <alignment horizontal="right" vertical="center"/>
    </xf>
    <xf numFmtId="4" fontId="46" fillId="22" borderId="3">
      <alignment horizontal="right" vertical="center"/>
      <protection locked="0"/>
    </xf>
    <xf numFmtId="49" fontId="47" fillId="0" borderId="3">
      <alignment horizontal="left" vertical="center"/>
      <protection locked="0"/>
    </xf>
    <xf numFmtId="49" fontId="47" fillId="0" borderId="3">
      <alignment horizontal="left" vertical="center"/>
    </xf>
    <xf numFmtId="49" fontId="48" fillId="0" borderId="3">
      <alignment horizontal="left" vertical="center"/>
      <protection locked="0"/>
    </xf>
    <xf numFmtId="49" fontId="48" fillId="0" borderId="3">
      <alignment horizontal="left" vertical="center"/>
    </xf>
    <xf numFmtId="4" fontId="47" fillId="0" borderId="3">
      <alignment horizontal="right" vertical="center"/>
      <protection locked="0"/>
    </xf>
    <xf numFmtId="4" fontId="47" fillId="0" borderId="3">
      <alignment horizontal="right" vertical="center"/>
    </xf>
    <xf numFmtId="4" fontId="48" fillId="0" borderId="3">
      <alignment horizontal="right" vertical="center"/>
      <protection locked="0"/>
    </xf>
    <xf numFmtId="49" fontId="49" fillId="0" borderId="3">
      <alignment horizontal="left" vertical="center"/>
      <protection locked="0"/>
    </xf>
    <xf numFmtId="49" fontId="49" fillId="0" borderId="3">
      <alignment horizontal="left" vertical="center"/>
    </xf>
    <xf numFmtId="49" fontId="50" fillId="0" borderId="3">
      <alignment horizontal="left" vertical="center"/>
      <protection locked="0"/>
    </xf>
    <xf numFmtId="49" fontId="50" fillId="0" borderId="3">
      <alignment horizontal="left" vertical="center"/>
    </xf>
    <xf numFmtId="4" fontId="49" fillId="0" borderId="3">
      <alignment horizontal="right" vertical="center"/>
      <protection locked="0"/>
    </xf>
    <xf numFmtId="4" fontId="49" fillId="0" borderId="3">
      <alignment horizontal="right" vertical="center"/>
    </xf>
    <xf numFmtId="49" fontId="47" fillId="0" borderId="3">
      <alignment horizontal="left" vertical="center"/>
      <protection locked="0"/>
    </xf>
    <xf numFmtId="49" fontId="48" fillId="0" borderId="3">
      <alignment horizontal="left" vertical="center"/>
      <protection locked="0"/>
    </xf>
    <xf numFmtId="4" fontId="47" fillId="0" borderId="3">
      <alignment horizontal="right" vertical="center"/>
      <protection locked="0"/>
    </xf>
    <xf numFmtId="0" fontId="30" fillId="0" borderId="8" applyNumberFormat="0" applyFill="0" applyAlignment="0" applyProtection="0"/>
    <xf numFmtId="0" fontId="27" fillId="23" borderId="0" applyNumberFormat="0" applyBorder="0" applyAlignment="0" applyProtection="0"/>
    <xf numFmtId="0" fontId="14" fillId="0" borderId="0"/>
    <xf numFmtId="0" fontId="14" fillId="0" borderId="0"/>
    <xf numFmtId="0" fontId="14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51" fillId="26" borderId="3">
      <alignment horizontal="right" vertical="center"/>
      <protection locked="0"/>
    </xf>
    <xf numFmtId="4" fontId="51" fillId="27" borderId="3">
      <alignment horizontal="right" vertical="center"/>
      <protection locked="0"/>
    </xf>
    <xf numFmtId="4" fontId="51" fillId="28" borderId="3">
      <alignment horizontal="right" vertical="center"/>
      <protection locked="0"/>
    </xf>
    <xf numFmtId="0" fontId="19" fillId="20" borderId="10" applyNumberFormat="0" applyAlignment="0" applyProtection="0"/>
    <xf numFmtId="49" fontId="36" fillId="0" borderId="3">
      <alignment horizontal="left" vertical="center" wrapText="1"/>
      <protection locked="0"/>
    </xf>
    <xf numFmtId="49" fontId="36" fillId="0" borderId="3">
      <alignment horizontal="left" vertical="center" wrapText="1"/>
      <protection locked="0"/>
    </xf>
    <xf numFmtId="0" fontId="26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5" fillId="16" borderId="0" applyNumberFormat="0" applyBorder="0" applyAlignment="0" applyProtection="0"/>
    <xf numFmtId="0" fontId="17" fillId="16" borderId="0" applyNumberFormat="0" applyBorder="0" applyAlignment="0" applyProtection="0"/>
    <xf numFmtId="0" fontId="35" fillId="17" borderId="0" applyNumberFormat="0" applyBorder="0" applyAlignment="0" applyProtection="0"/>
    <xf numFmtId="0" fontId="17" fillId="17" borderId="0" applyNumberFormat="0" applyBorder="0" applyAlignment="0" applyProtection="0"/>
    <xf numFmtId="0" fontId="35" fillId="18" borderId="0" applyNumberFormat="0" applyBorder="0" applyAlignment="0" applyProtection="0"/>
    <xf numFmtId="0" fontId="17" fillId="18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9" borderId="0" applyNumberFormat="0" applyBorder="0" applyAlignment="0" applyProtection="0"/>
    <xf numFmtId="0" fontId="17" fillId="19" borderId="0" applyNumberFormat="0" applyBorder="0" applyAlignment="0" applyProtection="0"/>
    <xf numFmtId="0" fontId="52" fillId="7" borderId="1" applyNumberFormat="0" applyAlignment="0" applyProtection="0"/>
    <xf numFmtId="0" fontId="18" fillId="7" borderId="1" applyNumberFormat="0" applyAlignment="0" applyProtection="0"/>
    <xf numFmtId="0" fontId="53" fillId="20" borderId="10" applyNumberFormat="0" applyAlignment="0" applyProtection="0"/>
    <xf numFmtId="0" fontId="19" fillId="20" borderId="10" applyNumberFormat="0" applyAlignment="0" applyProtection="0"/>
    <xf numFmtId="0" fontId="54" fillId="20" borderId="1" applyNumberFormat="0" applyAlignment="0" applyProtection="0"/>
    <xf numFmtId="0" fontId="20" fillId="20" borderId="1" applyNumberFormat="0" applyAlignment="0" applyProtection="0"/>
    <xf numFmtId="172" fontId="14" fillId="0" borderId="0" applyFont="0" applyFill="0" applyBorder="0" applyAlignment="0" applyProtection="0"/>
    <xf numFmtId="0" fontId="55" fillId="0" borderId="4" applyNumberFormat="0" applyFill="0" applyAlignment="0" applyProtection="0"/>
    <xf numFmtId="0" fontId="21" fillId="0" borderId="4" applyNumberFormat="0" applyFill="0" applyAlignment="0" applyProtection="0"/>
    <xf numFmtId="0" fontId="56" fillId="0" borderId="5" applyNumberFormat="0" applyFill="0" applyAlignment="0" applyProtection="0"/>
    <xf numFmtId="0" fontId="22" fillId="0" borderId="5" applyNumberFormat="0" applyFill="0" applyAlignment="0" applyProtection="0"/>
    <xf numFmtId="0" fontId="57" fillId="0" borderId="6" applyNumberFormat="0" applyFill="0" applyAlignment="0" applyProtection="0"/>
    <xf numFmtId="0" fontId="23" fillId="0" borderId="6" applyNumberFormat="0" applyFill="0" applyAlignment="0" applyProtection="0"/>
    <xf numFmtId="0" fontId="5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8" fillId="0" borderId="11" applyNumberFormat="0" applyFill="0" applyAlignment="0" applyProtection="0"/>
    <xf numFmtId="0" fontId="24" fillId="0" borderId="11" applyNumberFormat="0" applyFill="0" applyAlignment="0" applyProtection="0"/>
    <xf numFmtId="0" fontId="59" fillId="21" borderId="2" applyNumberFormat="0" applyAlignment="0" applyProtection="0"/>
    <xf numFmtId="0" fontId="25" fillId="21" borderId="2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0" fillId="23" borderId="0" applyNumberFormat="0" applyBorder="0" applyAlignment="0" applyProtection="0"/>
    <xf numFmtId="0" fontId="27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1" fillId="0" borderId="0"/>
    <xf numFmtId="0" fontId="76" fillId="0" borderId="0"/>
    <xf numFmtId="0" fontId="14" fillId="0" borderId="0"/>
    <xf numFmtId="0" fontId="2" fillId="0" borderId="0"/>
    <xf numFmtId="0" fontId="14" fillId="0" borderId="0"/>
    <xf numFmtId="0" fontId="14" fillId="0" borderId="0" applyNumberFormat="0" applyFont="0" applyFill="0" applyBorder="0" applyAlignment="0" applyProtection="0">
      <alignment vertical="top"/>
    </xf>
    <xf numFmtId="0" fontId="14" fillId="0" borderId="0" applyNumberFormat="0" applyFont="0" applyFill="0" applyBorder="0" applyAlignment="0" applyProtection="0">
      <alignment vertical="top"/>
    </xf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61" fillId="3" borderId="0" applyNumberFormat="0" applyBorder="0" applyAlignment="0" applyProtection="0"/>
    <xf numFmtId="0" fontId="28" fillId="3" borderId="0" applyNumberFormat="0" applyBorder="0" applyAlignment="0" applyProtection="0"/>
    <xf numFmtId="0" fontId="6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3" fillId="25" borderId="9" applyNumberFormat="0" applyFont="0" applyAlignment="0" applyProtection="0"/>
    <xf numFmtId="0" fontId="14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4" fillId="0" borderId="8" applyNumberFormat="0" applyFill="0" applyAlignment="0" applyProtection="0"/>
    <xf numFmtId="0" fontId="30" fillId="0" borderId="8" applyNumberFormat="0" applyFill="0" applyAlignment="0" applyProtection="0"/>
    <xf numFmtId="0" fontId="33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3" fontId="67" fillId="0" borderId="0" applyFont="0" applyFill="0" applyBorder="0" applyAlignment="0" applyProtection="0"/>
    <xf numFmtId="174" fontId="6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68" fillId="4" borderId="0" applyNumberFormat="0" applyBorder="0" applyAlignment="0" applyProtection="0"/>
    <xf numFmtId="0" fontId="32" fillId="4" borderId="0" applyNumberFormat="0" applyBorder="0" applyAlignment="0" applyProtection="0"/>
    <xf numFmtId="176" fontId="69" fillId="22" borderId="12" applyFill="0" applyBorder="0">
      <alignment horizontal="center" vertical="center" wrapText="1"/>
      <protection locked="0"/>
    </xf>
    <xf numFmtId="171" fontId="70" fillId="0" borderId="0">
      <alignment wrapText="1"/>
    </xf>
    <xf numFmtId="171" fontId="37" fillId="0" borderId="0">
      <alignment wrapText="1"/>
    </xf>
  </cellStyleXfs>
  <cellXfs count="498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170" fontId="5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0" fontId="7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169" fontId="4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center" wrapText="1" shrinkToFit="1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70" fontId="5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170" fontId="5" fillId="0" borderId="0" xfId="0" applyNumberFormat="1" applyFont="1" applyFill="1" applyAlignment="1">
      <alignment vertical="center"/>
    </xf>
    <xf numFmtId="0" fontId="13" fillId="0" borderId="0" xfId="0" applyFont="1" applyFill="1"/>
    <xf numFmtId="170" fontId="5" fillId="0" borderId="0" xfId="0" applyNumberFormat="1" applyFont="1" applyFill="1" applyBorder="1" applyAlignment="1">
      <alignment horizontal="center" vertical="center" wrapText="1"/>
    </xf>
    <xf numFmtId="169" fontId="4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/>
    <xf numFmtId="169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 shrinkToFit="1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3" xfId="237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245" applyFont="1" applyFill="1" applyBorder="1" applyAlignment="1">
      <alignment vertical="center"/>
    </xf>
    <xf numFmtId="0" fontId="5" fillId="0" borderId="3" xfId="245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vertical="center"/>
    </xf>
    <xf numFmtId="0" fontId="5" fillId="0" borderId="0" xfId="245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170" fontId="4" fillId="0" borderId="0" xfId="0" applyNumberFormat="1" applyFont="1" applyFill="1" applyBorder="1" applyAlignment="1">
      <alignment horizontal="center" vertical="center" wrapText="1"/>
    </xf>
    <xf numFmtId="17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16" fillId="0" borderId="0" xfId="245" applyFont="1" applyFill="1"/>
    <xf numFmtId="0" fontId="5" fillId="0" borderId="0" xfId="245" applyFont="1" applyFill="1" applyBorder="1" applyAlignment="1">
      <alignment vertical="center" wrapText="1"/>
    </xf>
    <xf numFmtId="0" fontId="4" fillId="0" borderId="3" xfId="237" applyFont="1" applyFill="1" applyBorder="1" applyAlignment="1">
      <alignment horizontal="left" vertical="center"/>
    </xf>
    <xf numFmtId="0" fontId="5" fillId="0" borderId="0" xfId="0" applyFont="1" applyFill="1"/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14" xfId="0" applyFont="1" applyFill="1" applyBorder="1" applyAlignment="1">
      <alignment horizontal="center" vertical="center" wrapText="1" shrinkToFit="1"/>
    </xf>
    <xf numFmtId="0" fontId="4" fillId="0" borderId="0" xfId="0" quotePrefix="1" applyFont="1" applyFill="1" applyBorder="1" applyAlignment="1">
      <alignment horizontal="center"/>
    </xf>
    <xf numFmtId="170" fontId="5" fillId="0" borderId="0" xfId="245" applyNumberFormat="1" applyFont="1" applyFill="1" applyBorder="1" applyAlignment="1">
      <alignment horizontal="center" vertical="center" wrapText="1"/>
    </xf>
    <xf numFmtId="170" fontId="5" fillId="0" borderId="0" xfId="245" applyNumberFormat="1" applyFont="1" applyFill="1" applyBorder="1" applyAlignment="1">
      <alignment horizontal="right" vertical="center" wrapText="1"/>
    </xf>
    <xf numFmtId="0" fontId="5" fillId="0" borderId="0" xfId="245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/>
    <xf numFmtId="0" fontId="16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237" applyNumberFormat="1" applyFont="1" applyFill="1" applyBorder="1" applyAlignment="1">
      <alignment horizontal="left" vertical="center" wrapText="1"/>
    </xf>
    <xf numFmtId="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169" fontId="5" fillId="0" borderId="0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1" fillId="0" borderId="14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left" vertical="center" wrapText="1"/>
    </xf>
    <xf numFmtId="3" fontId="11" fillId="0" borderId="3" xfId="0" applyNumberFormat="1" applyFont="1" applyFill="1" applyBorder="1" applyAlignment="1">
      <alignment horizontal="center" vertical="center" wrapText="1" shrinkToFit="1"/>
    </xf>
    <xf numFmtId="49" fontId="5" fillId="0" borderId="3" xfId="237" applyNumberFormat="1" applyFont="1" applyFill="1" applyBorder="1" applyAlignment="1">
      <alignment horizontal="left" vertical="center" wrapText="1"/>
    </xf>
    <xf numFmtId="17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center" wrapText="1" shrinkToFit="1"/>
    </xf>
    <xf numFmtId="173" fontId="5" fillId="0" borderId="3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6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3" xfId="245" applyFont="1" applyFill="1" applyBorder="1" applyAlignment="1">
      <alignment horizontal="center" vertical="center"/>
    </xf>
    <xf numFmtId="170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173" fontId="4" fillId="0" borderId="3" xfId="0" applyNumberFormat="1" applyFont="1" applyFill="1" applyBorder="1" applyAlignment="1">
      <alignment horizontal="center" vertical="center" wrapText="1"/>
    </xf>
    <xf numFmtId="173" fontId="4" fillId="0" borderId="0" xfId="0" applyNumberFormat="1" applyFont="1" applyFill="1" applyBorder="1" applyAlignment="1">
      <alignment horizontal="center" vertical="center" wrapText="1"/>
    </xf>
    <xf numFmtId="179" fontId="5" fillId="0" borderId="3" xfId="0" applyNumberFormat="1" applyFont="1" applyFill="1" applyBorder="1" applyAlignment="1">
      <alignment horizontal="center" vertical="center" wrapText="1"/>
    </xf>
    <xf numFmtId="180" fontId="5" fillId="0" borderId="3" xfId="228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173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3" fontId="5" fillId="0" borderId="0" xfId="0" applyNumberFormat="1" applyFont="1" applyFill="1" applyAlignment="1">
      <alignment vertical="center"/>
    </xf>
    <xf numFmtId="0" fontId="0" fillId="0" borderId="0" xfId="0" applyAlignment="1">
      <alignment horizontal="justify" wrapText="1"/>
    </xf>
    <xf numFmtId="0" fontId="77" fillId="0" borderId="0" xfId="0" applyFont="1" applyAlignment="1">
      <alignment horizontal="justify" wrapText="1"/>
    </xf>
    <xf numFmtId="0" fontId="77" fillId="0" borderId="0" xfId="0" applyFont="1" applyAlignment="1">
      <alignment wrapText="1"/>
    </xf>
    <xf numFmtId="0" fontId="78" fillId="0" borderId="0" xfId="0" applyFont="1" applyAlignment="1">
      <alignment wrapText="1"/>
    </xf>
    <xf numFmtId="0" fontId="79" fillId="0" borderId="0" xfId="0" applyFont="1" applyAlignment="1">
      <alignment wrapText="1"/>
    </xf>
    <xf numFmtId="0" fontId="80" fillId="0" borderId="0" xfId="0" applyFont="1" applyAlignment="1">
      <alignment horizontal="justify" wrapText="1"/>
    </xf>
    <xf numFmtId="170" fontId="5" fillId="0" borderId="0" xfId="0" applyNumberFormat="1" applyFont="1" applyFill="1" applyBorder="1" applyAlignment="1">
      <alignment vertical="center"/>
    </xf>
    <xf numFmtId="170" fontId="4" fillId="0" borderId="0" xfId="0" applyNumberFormat="1" applyFont="1" applyFill="1" applyBorder="1" applyAlignment="1">
      <alignment vertical="center"/>
    </xf>
    <xf numFmtId="0" fontId="74" fillId="0" borderId="0" xfId="285" applyNumberFormat="1" applyFont="1" applyAlignment="1">
      <alignment horizontal="left"/>
    </xf>
    <xf numFmtId="0" fontId="12" fillId="0" borderId="0" xfId="285"/>
    <xf numFmtId="0" fontId="74" fillId="0" borderId="0" xfId="285" applyFont="1" applyAlignment="1">
      <alignment horizontal="left"/>
    </xf>
    <xf numFmtId="0" fontId="75" fillId="0" borderId="0" xfId="285" applyFont="1"/>
    <xf numFmtId="10" fontId="5" fillId="0" borderId="0" xfId="0" applyNumberFormat="1" applyFont="1" applyFill="1" applyAlignment="1">
      <alignment vertical="center"/>
    </xf>
    <xf numFmtId="181" fontId="5" fillId="0" borderId="0" xfId="0" applyNumberFormat="1" applyFont="1" applyFill="1" applyAlignment="1">
      <alignment vertical="center"/>
    </xf>
    <xf numFmtId="165" fontId="5" fillId="0" borderId="0" xfId="0" applyNumberFormat="1" applyFont="1" applyFill="1" applyAlignment="1">
      <alignment vertical="center"/>
    </xf>
    <xf numFmtId="182" fontId="5" fillId="0" borderId="0" xfId="0" applyNumberFormat="1" applyFont="1" applyFill="1" applyBorder="1" applyAlignment="1">
      <alignment vertical="center"/>
    </xf>
    <xf numFmtId="9" fontId="5" fillId="0" borderId="0" xfId="245" applyNumberFormat="1" applyFont="1" applyFill="1" applyBorder="1" applyAlignment="1">
      <alignment vertical="center"/>
    </xf>
    <xf numFmtId="183" fontId="5" fillId="0" borderId="0" xfId="245" applyNumberFormat="1" applyFont="1" applyFill="1" applyBorder="1" applyAlignment="1">
      <alignment vertical="center"/>
    </xf>
    <xf numFmtId="173" fontId="4" fillId="0" borderId="0" xfId="0" applyNumberFormat="1" applyFont="1" applyFill="1" applyBorder="1" applyAlignment="1">
      <alignment vertical="center"/>
    </xf>
    <xf numFmtId="173" fontId="5" fillId="0" borderId="0" xfId="0" applyNumberFormat="1" applyFont="1" applyFill="1" applyBorder="1" applyAlignment="1">
      <alignment vertical="center"/>
    </xf>
    <xf numFmtId="0" fontId="5" fillId="29" borderId="0" xfId="0" applyFont="1" applyFill="1" applyBorder="1" applyAlignment="1">
      <alignment vertical="center"/>
    </xf>
    <xf numFmtId="0" fontId="5" fillId="29" borderId="0" xfId="0" applyFont="1" applyFill="1" applyBorder="1" applyAlignment="1">
      <alignment horizontal="right" vertical="center"/>
    </xf>
    <xf numFmtId="0" fontId="5" fillId="29" borderId="0" xfId="0" applyFont="1" applyFill="1" applyBorder="1" applyAlignment="1">
      <alignment horizontal="center" vertical="center"/>
    </xf>
    <xf numFmtId="0" fontId="4" fillId="29" borderId="13" xfId="0" applyFont="1" applyFill="1" applyBorder="1" applyAlignment="1">
      <alignment horizontal="center" vertical="center"/>
    </xf>
    <xf numFmtId="0" fontId="5" fillId="29" borderId="13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horizontal="left" vertical="center"/>
    </xf>
    <xf numFmtId="0" fontId="5" fillId="29" borderId="0" xfId="0" applyFont="1" applyFill="1" applyBorder="1" applyAlignment="1">
      <alignment horizontal="center" vertical="center"/>
    </xf>
    <xf numFmtId="0" fontId="5" fillId="29" borderId="0" xfId="0" applyFont="1" applyFill="1" applyAlignment="1">
      <alignment horizontal="left" vertical="center"/>
    </xf>
    <xf numFmtId="0" fontId="5" fillId="29" borderId="0" xfId="0" applyFont="1" applyFill="1" applyAlignment="1">
      <alignment horizontal="center" vertical="center"/>
    </xf>
    <xf numFmtId="0" fontId="5" fillId="29" borderId="0" xfId="0" applyFont="1" applyFill="1" applyAlignment="1">
      <alignment vertical="center"/>
    </xf>
    <xf numFmtId="0" fontId="5" fillId="29" borderId="0" xfId="0" applyFont="1" applyFill="1" applyBorder="1" applyAlignment="1">
      <alignment horizontal="right" vertical="center" wrapText="1"/>
    </xf>
    <xf numFmtId="0" fontId="5" fillId="29" borderId="0" xfId="0" applyFont="1" applyFill="1" applyBorder="1" applyAlignment="1">
      <alignment horizontal="center" vertical="center" wrapText="1"/>
    </xf>
    <xf numFmtId="0" fontId="5" fillId="29" borderId="14" xfId="0" applyFont="1" applyFill="1" applyBorder="1" applyAlignment="1">
      <alignment vertical="center"/>
    </xf>
    <xf numFmtId="0" fontId="5" fillId="29" borderId="20" xfId="0" applyFont="1" applyFill="1" applyBorder="1" applyAlignment="1">
      <alignment vertical="center"/>
    </xf>
    <xf numFmtId="0" fontId="5" fillId="29" borderId="21" xfId="0" applyFont="1" applyFill="1" applyBorder="1" applyAlignment="1">
      <alignment vertical="center"/>
    </xf>
    <xf numFmtId="0" fontId="5" fillId="29" borderId="3" xfId="0" applyFont="1" applyFill="1" applyBorder="1" applyAlignment="1">
      <alignment horizontal="left" vertical="center"/>
    </xf>
    <xf numFmtId="0" fontId="5" fillId="29" borderId="3" xfId="0" applyFont="1" applyFill="1" applyBorder="1" applyAlignment="1">
      <alignment horizontal="center" vertical="center"/>
    </xf>
    <xf numFmtId="0" fontId="5" fillId="29" borderId="14" xfId="0" applyFont="1" applyFill="1" applyBorder="1" applyAlignment="1">
      <alignment horizontal="left" vertical="center" wrapText="1"/>
    </xf>
    <xf numFmtId="0" fontId="5" fillId="29" borderId="3" xfId="0" applyFont="1" applyFill="1" applyBorder="1" applyAlignment="1">
      <alignment vertical="center"/>
    </xf>
    <xf numFmtId="0" fontId="4" fillId="29" borderId="3" xfId="0" applyFont="1" applyFill="1" applyBorder="1" applyAlignment="1">
      <alignment horizontal="center" vertical="center"/>
    </xf>
    <xf numFmtId="0" fontId="5" fillId="29" borderId="20" xfId="0" applyFont="1" applyFill="1" applyBorder="1" applyAlignment="1">
      <alignment vertical="center" wrapText="1"/>
    </xf>
    <xf numFmtId="0" fontId="5" fillId="29" borderId="21" xfId="0" applyFont="1" applyFill="1" applyBorder="1" applyAlignment="1">
      <alignment vertical="center" wrapText="1"/>
    </xf>
    <xf numFmtId="0" fontId="5" fillId="29" borderId="22" xfId="0" applyFont="1" applyFill="1" applyBorder="1" applyAlignment="1">
      <alignment vertical="center" wrapText="1"/>
    </xf>
    <xf numFmtId="0" fontId="5" fillId="29" borderId="15" xfId="0" applyFont="1" applyFill="1" applyBorder="1" applyAlignment="1">
      <alignment vertical="center"/>
    </xf>
    <xf numFmtId="0" fontId="4" fillId="29" borderId="3" xfId="0" applyFont="1" applyFill="1" applyBorder="1" applyAlignment="1">
      <alignment horizontal="center" vertical="center" wrapText="1"/>
    </xf>
    <xf numFmtId="0" fontId="4" fillId="29" borderId="21" xfId="0" applyFont="1" applyFill="1" applyBorder="1" applyAlignment="1">
      <alignment horizontal="center" vertical="center" wrapText="1"/>
    </xf>
    <xf numFmtId="0" fontId="4" fillId="29" borderId="21" xfId="0" applyFont="1" applyFill="1" applyBorder="1" applyAlignment="1">
      <alignment horizontal="center" vertical="center"/>
    </xf>
    <xf numFmtId="0" fontId="5" fillId="29" borderId="3" xfId="0" applyFont="1" applyFill="1" applyBorder="1" applyAlignment="1">
      <alignment horizontal="center" vertical="center" wrapText="1"/>
    </xf>
    <xf numFmtId="0" fontId="4" fillId="29" borderId="3" xfId="0" applyFont="1" applyFill="1" applyBorder="1" applyAlignment="1">
      <alignment horizontal="center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79" fontId="5" fillId="29" borderId="3" xfId="0" applyNumberFormat="1" applyFont="1" applyFill="1" applyBorder="1" applyAlignment="1">
      <alignment horizontal="center" vertical="center" wrapText="1"/>
    </xf>
    <xf numFmtId="173" fontId="4" fillId="29" borderId="3" xfId="0" applyNumberFormat="1" applyFont="1" applyFill="1" applyBorder="1" applyAlignment="1">
      <alignment horizontal="center" vertical="center" wrapText="1"/>
    </xf>
    <xf numFmtId="0" fontId="4" fillId="29" borderId="3" xfId="0" applyFont="1" applyFill="1" applyBorder="1" applyAlignment="1">
      <alignment vertical="center" wrapText="1"/>
    </xf>
    <xf numFmtId="179" fontId="4" fillId="29" borderId="3" xfId="0" applyNumberFormat="1" applyFont="1" applyFill="1" applyBorder="1" applyAlignment="1">
      <alignment horizontal="center" vertical="center" wrapText="1"/>
    </xf>
    <xf numFmtId="0" fontId="5" fillId="29" borderId="3" xfId="0" applyFont="1" applyFill="1" applyBorder="1" applyAlignment="1">
      <alignment horizontal="left" vertical="center" wrapText="1"/>
    </xf>
    <xf numFmtId="0" fontId="5" fillId="29" borderId="3" xfId="0" quotePrefix="1" applyFont="1" applyFill="1" applyBorder="1" applyAlignment="1">
      <alignment horizontal="center" vertical="center"/>
    </xf>
    <xf numFmtId="0" fontId="4" fillId="29" borderId="3" xfId="245" applyFont="1" applyFill="1" applyBorder="1" applyAlignment="1">
      <alignment horizontal="left" vertical="center" wrapText="1"/>
    </xf>
    <xf numFmtId="0" fontId="5" fillId="29" borderId="3" xfId="245" applyFont="1" applyFill="1" applyBorder="1" applyAlignment="1">
      <alignment horizontal="left" vertical="center" wrapText="1"/>
    </xf>
    <xf numFmtId="0" fontId="5" fillId="29" borderId="3" xfId="245" applyFont="1" applyFill="1" applyBorder="1" applyAlignment="1">
      <alignment horizontal="center" vertical="center"/>
    </xf>
    <xf numFmtId="0" fontId="5" fillId="29" borderId="3" xfId="0" applyFont="1" applyFill="1" applyBorder="1" applyAlignment="1" applyProtection="1">
      <alignment horizontal="left" vertical="center" wrapText="1"/>
      <protection locked="0"/>
    </xf>
    <xf numFmtId="0" fontId="4" fillId="29" borderId="3" xfId="0" applyFont="1" applyFill="1" applyBorder="1" applyAlignment="1" applyProtection="1">
      <alignment horizontal="left" vertical="center" wrapText="1"/>
      <protection locked="0"/>
    </xf>
    <xf numFmtId="0" fontId="4" fillId="29" borderId="16" xfId="0" applyFont="1" applyFill="1" applyBorder="1" applyAlignment="1" applyProtection="1">
      <alignment horizontal="left" vertical="center" wrapText="1"/>
      <protection locked="0"/>
    </xf>
    <xf numFmtId="170" fontId="5" fillId="29" borderId="3" xfId="0" applyNumberFormat="1" applyFont="1" applyFill="1" applyBorder="1" applyAlignment="1">
      <alignment horizontal="center" vertical="center" wrapText="1"/>
    </xf>
    <xf numFmtId="169" fontId="5" fillId="29" borderId="3" xfId="237" applyNumberFormat="1" applyFont="1" applyFill="1" applyBorder="1" applyAlignment="1">
      <alignment horizontal="center" vertical="center" wrapText="1"/>
    </xf>
    <xf numFmtId="0" fontId="5" fillId="29" borderId="15" xfId="0" applyFont="1" applyFill="1" applyBorder="1" applyAlignment="1" applyProtection="1">
      <alignment horizontal="left" vertical="center" wrapText="1"/>
      <protection locked="0"/>
    </xf>
    <xf numFmtId="0" fontId="4" fillId="29" borderId="0" xfId="0" applyFont="1" applyFill="1" applyBorder="1" applyAlignment="1">
      <alignment vertical="center"/>
    </xf>
    <xf numFmtId="49" fontId="5" fillId="29" borderId="16" xfId="0" applyNumberFormat="1" applyFont="1" applyFill="1" applyBorder="1" applyAlignment="1">
      <alignment horizontal="center" vertical="center"/>
    </xf>
    <xf numFmtId="49" fontId="5" fillId="29" borderId="3" xfId="0" applyNumberFormat="1" applyFont="1" applyFill="1" applyBorder="1" applyAlignment="1">
      <alignment horizontal="center" vertical="center"/>
    </xf>
    <xf numFmtId="49" fontId="5" fillId="29" borderId="15" xfId="0" applyNumberFormat="1" applyFont="1" applyFill="1" applyBorder="1" applyAlignment="1">
      <alignment horizontal="center" vertical="center"/>
    </xf>
    <xf numFmtId="0" fontId="4" fillId="29" borderId="0" xfId="0" applyFont="1" applyFill="1" applyBorder="1" applyAlignment="1" applyProtection="1">
      <alignment horizontal="left" vertical="center"/>
      <protection locked="0"/>
    </xf>
    <xf numFmtId="170" fontId="4" fillId="29" borderId="0" xfId="0" applyNumberFormat="1" applyFont="1" applyFill="1" applyBorder="1" applyAlignment="1">
      <alignment horizontal="center" vertical="center" wrapText="1"/>
    </xf>
    <xf numFmtId="170" fontId="4" fillId="29" borderId="0" xfId="0" applyNumberFormat="1" applyFont="1" applyFill="1" applyBorder="1" applyAlignment="1">
      <alignment horizontal="right" vertical="center" wrapText="1"/>
    </xf>
    <xf numFmtId="170" fontId="5" fillId="29" borderId="0" xfId="0" applyNumberFormat="1" applyFont="1" applyFill="1" applyBorder="1" applyAlignment="1">
      <alignment horizontal="center" vertical="center" wrapText="1"/>
    </xf>
    <xf numFmtId="0" fontId="4" fillId="29" borderId="0" xfId="0" applyFont="1" applyFill="1" applyBorder="1" applyAlignment="1">
      <alignment horizontal="left" vertical="center" wrapText="1"/>
    </xf>
    <xf numFmtId="0" fontId="5" fillId="29" borderId="0" xfId="0" quotePrefix="1" applyFont="1" applyFill="1" applyBorder="1" applyAlignment="1">
      <alignment horizontal="center" vertical="center"/>
    </xf>
    <xf numFmtId="170" fontId="7" fillId="29" borderId="0" xfId="0" applyNumberFormat="1" applyFont="1" applyFill="1" applyBorder="1" applyAlignment="1">
      <alignment vertical="center"/>
    </xf>
    <xf numFmtId="0" fontId="5" fillId="29" borderId="0" xfId="0" applyFont="1" applyFill="1" applyBorder="1" applyAlignment="1">
      <alignment vertical="center"/>
    </xf>
    <xf numFmtId="0" fontId="5" fillId="29" borderId="0" xfId="0" applyFont="1" applyFill="1" applyBorder="1" applyAlignment="1">
      <alignment vertical="center" wrapText="1"/>
    </xf>
    <xf numFmtId="173" fontId="5" fillId="29" borderId="0" xfId="0" applyNumberFormat="1" applyFont="1" applyFill="1" applyBorder="1" applyAlignment="1">
      <alignment vertical="center"/>
    </xf>
    <xf numFmtId="49" fontId="4" fillId="29" borderId="3" xfId="0" applyNumberFormat="1" applyFont="1" applyFill="1" applyBorder="1" applyAlignment="1">
      <alignment horizontal="center" vertical="center"/>
    </xf>
    <xf numFmtId="49" fontId="7" fillId="29" borderId="3" xfId="0" applyNumberFormat="1" applyFont="1" applyFill="1" applyBorder="1" applyAlignment="1">
      <alignment horizontal="center" vertical="center"/>
    </xf>
    <xf numFmtId="0" fontId="5" fillId="29" borderId="3" xfId="237" applyNumberFormat="1" applyFont="1" applyFill="1" applyBorder="1" applyAlignment="1">
      <alignment horizontal="center" vertical="center" wrapText="1"/>
    </xf>
    <xf numFmtId="179" fontId="4" fillId="0" borderId="3" xfId="0" applyNumberFormat="1" applyFont="1" applyFill="1" applyBorder="1" applyAlignment="1">
      <alignment horizontal="center" vertical="center" wrapText="1"/>
    </xf>
    <xf numFmtId="173" fontId="5" fillId="0" borderId="3" xfId="0" applyNumberFormat="1" applyFont="1" applyFill="1" applyBorder="1" applyAlignment="1">
      <alignment horizontal="right" vertical="center" wrapText="1"/>
    </xf>
    <xf numFmtId="181" fontId="4" fillId="0" borderId="3" xfId="0" applyNumberFormat="1" applyFont="1" applyFill="1" applyBorder="1" applyAlignment="1">
      <alignment horizontal="center" vertical="center" wrapText="1"/>
    </xf>
    <xf numFmtId="0" fontId="5" fillId="29" borderId="0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vertical="center"/>
    </xf>
    <xf numFmtId="4" fontId="5" fillId="29" borderId="0" xfId="0" applyNumberFormat="1" applyFont="1" applyFill="1" applyBorder="1" applyAlignment="1">
      <alignment vertical="center"/>
    </xf>
    <xf numFmtId="0" fontId="6" fillId="0" borderId="0" xfId="0" applyFont="1" applyFill="1"/>
    <xf numFmtId="178" fontId="4" fillId="0" borderId="3" xfId="0" applyNumberFormat="1" applyFont="1" applyFill="1" applyBorder="1" applyAlignment="1">
      <alignment horizontal="center" vertical="center" wrapText="1"/>
    </xf>
    <xf numFmtId="0" fontId="5" fillId="0" borderId="3" xfId="182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16" xfId="0" applyFont="1" applyFill="1" applyBorder="1" applyAlignment="1" applyProtection="1">
      <alignment horizontal="left" vertical="center" wrapText="1"/>
      <protection locked="0"/>
    </xf>
    <xf numFmtId="0" fontId="5" fillId="0" borderId="16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177" fontId="4" fillId="0" borderId="3" xfId="0" applyNumberFormat="1" applyFont="1" applyFill="1" applyBorder="1" applyAlignment="1">
      <alignment horizontal="center" vertical="center" wrapText="1"/>
    </xf>
    <xf numFmtId="0" fontId="5" fillId="29" borderId="0" xfId="0" applyFont="1" applyFill="1" applyBorder="1" applyAlignment="1">
      <alignment vertical="center"/>
    </xf>
    <xf numFmtId="3" fontId="4" fillId="0" borderId="3" xfId="0" applyNumberFormat="1" applyFont="1" applyFill="1" applyBorder="1" applyAlignment="1">
      <alignment horizontal="center" vertical="center" wrapText="1"/>
    </xf>
    <xf numFmtId="173" fontId="4" fillId="0" borderId="3" xfId="0" applyNumberFormat="1" applyFont="1" applyFill="1" applyBorder="1" applyAlignment="1">
      <alignment horizontal="right" vertical="center" wrapText="1"/>
    </xf>
    <xf numFmtId="180" fontId="5" fillId="0" borderId="3" xfId="228" applyNumberFormat="1" applyFont="1" applyFill="1" applyBorder="1" applyAlignment="1">
      <alignment horizontal="right" vertical="center" wrapText="1"/>
    </xf>
    <xf numFmtId="0" fontId="4" fillId="29" borderId="3" xfId="0" applyFont="1" applyFill="1" applyBorder="1" applyAlignment="1">
      <alignment horizontal="left" vertical="center" wrapText="1"/>
    </xf>
    <xf numFmtId="0" fontId="5" fillId="29" borderId="3" xfId="0" quotePrefix="1" applyNumberFormat="1" applyFont="1" applyFill="1" applyBorder="1" applyAlignment="1">
      <alignment horizontal="center" vertical="center" wrapText="1"/>
    </xf>
    <xf numFmtId="0" fontId="5" fillId="29" borderId="3" xfId="0" applyNumberFormat="1" applyFont="1" applyFill="1" applyBorder="1" applyAlignment="1">
      <alignment horizontal="center" vertical="center" wrapText="1"/>
    </xf>
    <xf numFmtId="0" fontId="5" fillId="29" borderId="3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left" vertical="center" wrapText="1" shrinkToFit="1"/>
    </xf>
    <xf numFmtId="183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Border="1" applyAlignment="1">
      <alignment horizontal="left" vertical="center" wrapText="1" shrinkToFit="1"/>
    </xf>
    <xf numFmtId="183" fontId="5" fillId="0" borderId="0" xfId="0" applyNumberFormat="1" applyFont="1" applyFill="1" applyBorder="1" applyAlignment="1">
      <alignment horizontal="left" vertical="center" wrapText="1" shrinkToFit="1"/>
    </xf>
    <xf numFmtId="178" fontId="5" fillId="0" borderId="0" xfId="0" applyNumberFormat="1" applyFont="1" applyFill="1" applyAlignment="1">
      <alignment vertical="center"/>
    </xf>
    <xf numFmtId="184" fontId="5" fillId="0" borderId="0" xfId="0" applyNumberFormat="1" applyFont="1" applyFill="1" applyAlignment="1">
      <alignment vertical="center"/>
    </xf>
    <xf numFmtId="3" fontId="5" fillId="0" borderId="3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5" fillId="29" borderId="3" xfId="182" applyFont="1" applyFill="1" applyBorder="1" applyAlignment="1">
      <alignment vertical="center" wrapText="1"/>
      <protection locked="0"/>
    </xf>
    <xf numFmtId="0" fontId="4" fillId="29" borderId="3" xfId="0" applyFont="1" applyFill="1" applyBorder="1" applyAlignment="1" applyProtection="1">
      <alignment vertical="center" wrapText="1"/>
      <protection locked="0"/>
    </xf>
    <xf numFmtId="185" fontId="5" fillId="29" borderId="3" xfId="237" applyNumberFormat="1" applyFont="1" applyFill="1" applyBorder="1" applyAlignment="1">
      <alignment horizontal="center" vertical="center" wrapText="1"/>
    </xf>
    <xf numFmtId="2" fontId="5" fillId="29" borderId="3" xfId="237" applyNumberFormat="1" applyFont="1" applyFill="1" applyBorder="1" applyAlignment="1">
      <alignment horizontal="center" vertical="center" wrapText="1"/>
    </xf>
    <xf numFmtId="4" fontId="4" fillId="29" borderId="3" xfId="0" applyNumberFormat="1" applyFont="1" applyFill="1" applyBorder="1" applyAlignment="1">
      <alignment horizontal="right" vertical="center" wrapText="1"/>
    </xf>
    <xf numFmtId="179" fontId="4" fillId="29" borderId="3" xfId="0" applyNumberFormat="1" applyFont="1" applyFill="1" applyBorder="1" applyAlignment="1">
      <alignment horizontal="right" vertical="center" wrapText="1"/>
    </xf>
    <xf numFmtId="3" fontId="4" fillId="29" borderId="3" xfId="0" applyNumberFormat="1" applyFont="1" applyFill="1" applyBorder="1" applyAlignment="1">
      <alignment horizontal="right" vertical="center" wrapText="1"/>
    </xf>
    <xf numFmtId="170" fontId="4" fillId="29" borderId="3" xfId="0" applyNumberFormat="1" applyFont="1" applyFill="1" applyBorder="1" applyAlignment="1">
      <alignment horizontal="right" vertical="center" wrapText="1"/>
    </xf>
    <xf numFmtId="4" fontId="7" fillId="29" borderId="3" xfId="0" applyNumberFormat="1" applyFont="1" applyFill="1" applyBorder="1" applyAlignment="1">
      <alignment horizontal="right" vertical="center" wrapText="1"/>
    </xf>
    <xf numFmtId="181" fontId="5" fillId="29" borderId="3" xfId="0" applyNumberFormat="1" applyFont="1" applyFill="1" applyBorder="1" applyAlignment="1">
      <alignment horizontal="right" vertical="center" wrapText="1"/>
    </xf>
    <xf numFmtId="4" fontId="5" fillId="29" borderId="3" xfId="0" applyNumberFormat="1" applyFont="1" applyFill="1" applyBorder="1" applyAlignment="1">
      <alignment horizontal="right" vertical="center" wrapText="1"/>
    </xf>
    <xf numFmtId="179" fontId="5" fillId="29" borderId="3" xfId="0" applyNumberFormat="1" applyFont="1" applyFill="1" applyBorder="1" applyAlignment="1">
      <alignment horizontal="right" vertical="center" wrapText="1"/>
    </xf>
    <xf numFmtId="181" fontId="4" fillId="29" borderId="3" xfId="0" applyNumberFormat="1" applyFont="1" applyFill="1" applyBorder="1" applyAlignment="1">
      <alignment horizontal="right" vertical="center" wrapText="1"/>
    </xf>
    <xf numFmtId="173" fontId="5" fillId="29" borderId="3" xfId="0" applyNumberFormat="1" applyFont="1" applyFill="1" applyBorder="1" applyAlignment="1">
      <alignment horizontal="right" vertical="center" wrapText="1"/>
    </xf>
    <xf numFmtId="3" fontId="5" fillId="29" borderId="3" xfId="0" applyNumberFormat="1" applyFont="1" applyFill="1" applyBorder="1" applyAlignment="1">
      <alignment horizontal="right" vertical="center" wrapText="1"/>
    </xf>
    <xf numFmtId="0" fontId="5" fillId="29" borderId="0" xfId="0" applyFont="1" applyFill="1" applyBorder="1" applyAlignment="1">
      <alignment vertical="center"/>
    </xf>
    <xf numFmtId="173" fontId="4" fillId="29" borderId="3" xfId="0" applyNumberFormat="1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7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186" fontId="4" fillId="0" borderId="3" xfId="0" applyNumberFormat="1" applyFont="1" applyFill="1" applyBorder="1" applyAlignment="1">
      <alignment horizontal="center" vertical="center" wrapText="1"/>
    </xf>
    <xf numFmtId="0" fontId="81" fillId="0" borderId="0" xfId="0" applyFont="1" applyFill="1" applyBorder="1" applyAlignment="1">
      <alignment horizontal="center" vertical="center"/>
    </xf>
    <xf numFmtId="0" fontId="82" fillId="0" borderId="3" xfId="0" applyFont="1" applyFill="1" applyBorder="1" applyAlignment="1">
      <alignment horizontal="center" vertical="center" wrapText="1" shrinkToFit="1"/>
    </xf>
    <xf numFmtId="0" fontId="82" fillId="0" borderId="3" xfId="0" applyFont="1" applyFill="1" applyBorder="1" applyAlignment="1">
      <alignment horizontal="center" vertical="center" wrapText="1"/>
    </xf>
    <xf numFmtId="0" fontId="81" fillId="0" borderId="14" xfId="245" applyFont="1" applyFill="1" applyBorder="1" applyAlignment="1">
      <alignment horizontal="left" vertical="center" wrapText="1"/>
    </xf>
    <xf numFmtId="0" fontId="81" fillId="0" borderId="20" xfId="245" applyFont="1" applyFill="1" applyBorder="1" applyAlignment="1">
      <alignment horizontal="left" vertical="center" wrapText="1"/>
    </xf>
    <xf numFmtId="0" fontId="81" fillId="0" borderId="21" xfId="245" applyFont="1" applyFill="1" applyBorder="1" applyAlignment="1">
      <alignment horizontal="left" vertical="center" wrapText="1"/>
    </xf>
    <xf numFmtId="0" fontId="81" fillId="0" borderId="16" xfId="0" applyFont="1" applyFill="1" applyBorder="1" applyAlignment="1">
      <alignment horizontal="left" vertical="center" wrapText="1"/>
    </xf>
    <xf numFmtId="0" fontId="81" fillId="0" borderId="16" xfId="0" quotePrefix="1" applyFont="1" applyFill="1" applyBorder="1" applyAlignment="1">
      <alignment horizontal="center" vertical="center"/>
    </xf>
    <xf numFmtId="173" fontId="81" fillId="0" borderId="3" xfId="0" applyNumberFormat="1" applyFont="1" applyFill="1" applyBorder="1" applyAlignment="1">
      <alignment horizontal="center" vertical="center" wrapText="1"/>
    </xf>
    <xf numFmtId="0" fontId="82" fillId="0" borderId="3" xfId="0" applyFont="1" applyFill="1" applyBorder="1" applyAlignment="1">
      <alignment horizontal="left" vertical="center" wrapText="1"/>
    </xf>
    <xf numFmtId="0" fontId="82" fillId="0" borderId="3" xfId="0" quotePrefix="1" applyFont="1" applyFill="1" applyBorder="1" applyAlignment="1">
      <alignment horizontal="center" vertical="center"/>
    </xf>
    <xf numFmtId="173" fontId="82" fillId="0" borderId="3" xfId="0" applyNumberFormat="1" applyFont="1" applyFill="1" applyBorder="1" applyAlignment="1">
      <alignment horizontal="center" vertical="center" wrapText="1"/>
    </xf>
    <xf numFmtId="0" fontId="82" fillId="0" borderId="3" xfId="0" applyFont="1" applyFill="1" applyBorder="1" applyAlignment="1">
      <alignment horizontal="center" vertical="center"/>
    </xf>
    <xf numFmtId="0" fontId="81" fillId="0" borderId="3" xfId="0" applyFont="1" applyFill="1" applyBorder="1" applyAlignment="1">
      <alignment horizontal="left" vertical="center" wrapText="1"/>
    </xf>
    <xf numFmtId="0" fontId="81" fillId="0" borderId="3" xfId="0" quotePrefix="1" applyFont="1" applyFill="1" applyBorder="1" applyAlignment="1">
      <alignment horizontal="center" vertical="center"/>
    </xf>
    <xf numFmtId="179" fontId="82" fillId="0" borderId="3" xfId="0" applyNumberFormat="1" applyFont="1" applyFill="1" applyBorder="1" applyAlignment="1">
      <alignment horizontal="center" vertical="center" wrapText="1"/>
    </xf>
    <xf numFmtId="170" fontId="82" fillId="0" borderId="3" xfId="0" applyNumberFormat="1" applyFont="1" applyFill="1" applyBorder="1" applyAlignment="1">
      <alignment horizontal="right" vertical="center" wrapText="1"/>
    </xf>
    <xf numFmtId="179" fontId="81" fillId="0" borderId="3" xfId="0" applyNumberFormat="1" applyFont="1" applyFill="1" applyBorder="1" applyAlignment="1">
      <alignment horizontal="center" vertical="center" wrapText="1"/>
    </xf>
    <xf numFmtId="0" fontId="81" fillId="0" borderId="15" xfId="245" applyFont="1" applyFill="1" applyBorder="1" applyAlignment="1">
      <alignment horizontal="left" vertical="center" wrapText="1"/>
    </xf>
    <xf numFmtId="0" fontId="81" fillId="0" borderId="15" xfId="0" quotePrefix="1" applyFont="1" applyFill="1" applyBorder="1" applyAlignment="1">
      <alignment horizontal="center" vertical="center"/>
    </xf>
    <xf numFmtId="0" fontId="82" fillId="0" borderId="3" xfId="0" applyFont="1" applyFill="1" applyBorder="1" applyAlignment="1" applyProtection="1">
      <alignment horizontal="left" vertical="center" wrapText="1"/>
      <protection locked="0"/>
    </xf>
    <xf numFmtId="0" fontId="82" fillId="0" borderId="0" xfId="0" applyFont="1" applyFill="1" applyAlignment="1">
      <alignment vertical="center"/>
    </xf>
    <xf numFmtId="0" fontId="81" fillId="0" borderId="0" xfId="0" quotePrefix="1" applyFont="1" applyFill="1" applyBorder="1" applyAlignment="1">
      <alignment horizontal="center" vertical="center"/>
    </xf>
    <xf numFmtId="169" fontId="81" fillId="0" borderId="0" xfId="0" applyNumberFormat="1" applyFont="1" applyFill="1" applyBorder="1" applyAlignment="1">
      <alignment horizontal="center" vertical="center" wrapText="1"/>
    </xf>
    <xf numFmtId="169" fontId="81" fillId="0" borderId="0" xfId="0" applyNumberFormat="1" applyFont="1" applyFill="1" applyBorder="1" applyAlignment="1">
      <alignment horizontal="right" vertical="center" wrapText="1"/>
    </xf>
    <xf numFmtId="169" fontId="81" fillId="0" borderId="0" xfId="0" applyNumberFormat="1" applyFont="1" applyFill="1" applyBorder="1" applyAlignment="1">
      <alignment horizontal="right" vertical="center"/>
    </xf>
    <xf numFmtId="0" fontId="81" fillId="0" borderId="0" xfId="0" applyFont="1" applyFill="1" applyBorder="1" applyAlignment="1">
      <alignment horizontal="left" vertical="center" wrapText="1"/>
    </xf>
    <xf numFmtId="0" fontId="82" fillId="0" borderId="0" xfId="0" quotePrefix="1" applyFont="1" applyFill="1" applyBorder="1" applyAlignment="1">
      <alignment horizontal="center" vertical="center"/>
    </xf>
    <xf numFmtId="170" fontId="83" fillId="0" borderId="0" xfId="0" applyNumberFormat="1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Alignment="1">
      <alignment horizontal="left" vertical="center"/>
    </xf>
    <xf numFmtId="0" fontId="82" fillId="0" borderId="0" xfId="0" applyFont="1" applyFill="1" applyAlignment="1">
      <alignment horizontal="center" vertical="center"/>
    </xf>
    <xf numFmtId="0" fontId="72" fillId="29" borderId="13" xfId="0" applyFont="1" applyFill="1" applyBorder="1" applyAlignment="1">
      <alignment horizontal="left" vertical="center" wrapText="1"/>
    </xf>
    <xf numFmtId="0" fontId="73" fillId="29" borderId="13" xfId="0" applyFont="1" applyFill="1" applyBorder="1" applyAlignment="1">
      <alignment horizontal="left" vertical="center" wrapText="1"/>
    </xf>
    <xf numFmtId="0" fontId="5" fillId="29" borderId="0" xfId="0" applyFont="1" applyFill="1" applyBorder="1" applyAlignment="1">
      <alignment horizontal="left" vertical="center"/>
    </xf>
    <xf numFmtId="0" fontId="5" fillId="29" borderId="0" xfId="0" applyFont="1" applyFill="1" applyBorder="1" applyAlignment="1">
      <alignment horizontal="center" vertical="center"/>
    </xf>
    <xf numFmtId="0" fontId="5" fillId="29" borderId="13" xfId="0" applyFont="1" applyFill="1" applyBorder="1" applyAlignment="1">
      <alignment horizontal="left" vertical="center" wrapText="1"/>
    </xf>
    <xf numFmtId="0" fontId="4" fillId="29" borderId="20" xfId="0" applyFont="1" applyFill="1" applyBorder="1" applyAlignment="1">
      <alignment horizontal="left" vertical="center" wrapText="1"/>
    </xf>
    <xf numFmtId="0" fontId="5" fillId="29" borderId="0" xfId="0" applyFont="1" applyFill="1" applyAlignment="1">
      <alignment horizontal="center" vertical="center"/>
    </xf>
    <xf numFmtId="0" fontId="5" fillId="29" borderId="2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29" borderId="20" xfId="0" applyFill="1" applyBorder="1" applyAlignment="1">
      <alignment horizontal="left" vertical="center" wrapText="1"/>
    </xf>
    <xf numFmtId="0" fontId="0" fillId="29" borderId="21" xfId="0" applyFill="1" applyBorder="1" applyAlignment="1">
      <alignment horizontal="left" vertical="center" wrapText="1"/>
    </xf>
    <xf numFmtId="0" fontId="4" fillId="29" borderId="20" xfId="0" applyFont="1" applyFill="1" applyBorder="1" applyAlignment="1">
      <alignment horizontal="center" vertical="center" wrapText="1"/>
    </xf>
    <xf numFmtId="0" fontId="5" fillId="29" borderId="20" xfId="0" applyFont="1" applyFill="1" applyBorder="1" applyAlignment="1">
      <alignment horizontal="center" vertical="center" wrapText="1"/>
    </xf>
    <xf numFmtId="0" fontId="5" fillId="29" borderId="2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29" borderId="0" xfId="0" applyFont="1" applyFill="1" applyAlignment="1">
      <alignment horizontal="left" vertical="center"/>
    </xf>
    <xf numFmtId="0" fontId="5" fillId="29" borderId="0" xfId="0" applyFont="1" applyFill="1" applyBorder="1" applyAlignment="1">
      <alignment horizontal="left" vertical="center" wrapText="1"/>
    </xf>
    <xf numFmtId="0" fontId="4" fillId="29" borderId="13" xfId="0" applyFont="1" applyFill="1" applyBorder="1" applyAlignment="1">
      <alignment horizontal="left" vertical="center" wrapText="1"/>
    </xf>
    <xf numFmtId="0" fontId="4" fillId="29" borderId="3" xfId="0" applyFont="1" applyFill="1" applyBorder="1" applyAlignment="1">
      <alignment horizontal="center" vertical="center"/>
    </xf>
    <xf numFmtId="170" fontId="5" fillId="29" borderId="0" xfId="0" applyNumberFormat="1" applyFont="1" applyFill="1" applyBorder="1" applyAlignment="1">
      <alignment horizontal="center" vertical="center" wrapText="1"/>
    </xf>
    <xf numFmtId="170" fontId="5" fillId="29" borderId="0" xfId="0" quotePrefix="1" applyNumberFormat="1" applyFont="1" applyFill="1" applyBorder="1" applyAlignment="1">
      <alignment horizontal="center" vertical="center" wrapText="1"/>
    </xf>
    <xf numFmtId="0" fontId="6" fillId="29" borderId="0" xfId="0" applyFont="1" applyFill="1" applyBorder="1" applyAlignment="1">
      <alignment vertical="center"/>
    </xf>
    <xf numFmtId="0" fontId="5" fillId="29" borderId="0" xfId="0" applyFont="1" applyFill="1" applyBorder="1" applyAlignment="1">
      <alignment vertical="center"/>
    </xf>
    <xf numFmtId="0" fontId="4" fillId="29" borderId="3" xfId="237" applyNumberFormat="1" applyFont="1" applyFill="1" applyBorder="1" applyAlignment="1">
      <alignment horizontal="center" vertical="center" wrapText="1"/>
    </xf>
    <xf numFmtId="0" fontId="4" fillId="29" borderId="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29" borderId="14" xfId="0" applyFont="1" applyFill="1" applyBorder="1" applyAlignment="1" applyProtection="1">
      <alignment horizontal="center"/>
      <protection locked="0"/>
    </xf>
    <xf numFmtId="0" fontId="4" fillId="29" borderId="20" xfId="0" applyFont="1" applyFill="1" applyBorder="1" applyAlignment="1" applyProtection="1">
      <alignment horizontal="center"/>
      <protection locked="0"/>
    </xf>
    <xf numFmtId="0" fontId="4" fillId="29" borderId="21" xfId="0" applyFont="1" applyFill="1" applyBorder="1" applyAlignment="1" applyProtection="1">
      <alignment horizontal="center"/>
      <protection locked="0"/>
    </xf>
    <xf numFmtId="170" fontId="5" fillId="0" borderId="0" xfId="0" applyNumberFormat="1" applyFont="1" applyFill="1" applyBorder="1" applyAlignment="1">
      <alignment horizontal="center" vertical="center" wrapText="1"/>
    </xf>
    <xf numFmtId="170" fontId="5" fillId="0" borderId="0" xfId="0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13" xfId="245" applyFont="1" applyFill="1" applyBorder="1" applyAlignment="1">
      <alignment horizontal="center" vertical="center"/>
    </xf>
    <xf numFmtId="0" fontId="4" fillId="0" borderId="3" xfId="245" applyFont="1" applyFill="1" applyBorder="1" applyAlignment="1">
      <alignment horizontal="left" vertical="center" wrapText="1"/>
    </xf>
    <xf numFmtId="170" fontId="82" fillId="0" borderId="0" xfId="0" applyNumberFormat="1" applyFont="1" applyFill="1" applyBorder="1" applyAlignment="1">
      <alignment horizontal="center" vertical="center" wrapText="1"/>
    </xf>
    <xf numFmtId="170" fontId="82" fillId="0" borderId="0" xfId="0" quotePrefix="1" applyNumberFormat="1" applyFont="1" applyFill="1" applyBorder="1" applyAlignment="1">
      <alignment horizontal="center" vertical="center" wrapText="1"/>
    </xf>
    <xf numFmtId="0" fontId="84" fillId="0" borderId="0" xfId="0" applyFont="1" applyFill="1" applyBorder="1" applyAlignment="1">
      <alignment horizontal="right" vertical="center"/>
    </xf>
    <xf numFmtId="0" fontId="82" fillId="0" borderId="0" xfId="0" applyFont="1" applyFill="1" applyBorder="1" applyAlignment="1">
      <alignment horizontal="right" vertical="center"/>
    </xf>
    <xf numFmtId="0" fontId="82" fillId="0" borderId="0" xfId="0" applyFont="1" applyFill="1" applyBorder="1" applyAlignment="1">
      <alignment horizontal="center" vertical="center"/>
    </xf>
    <xf numFmtId="0" fontId="82" fillId="0" borderId="0" xfId="0" applyFont="1" applyFill="1" applyAlignment="1">
      <alignment horizontal="left" vertical="center"/>
    </xf>
    <xf numFmtId="0" fontId="81" fillId="0" borderId="0" xfId="0" applyFont="1" applyFill="1" applyBorder="1" applyAlignment="1">
      <alignment horizontal="center" vertical="center"/>
    </xf>
    <xf numFmtId="0" fontId="82" fillId="0" borderId="15" xfId="245" applyFont="1" applyFill="1" applyBorder="1" applyAlignment="1">
      <alignment horizontal="center" vertical="center" wrapText="1"/>
    </xf>
    <xf numFmtId="0" fontId="82" fillId="0" borderId="16" xfId="245" applyFont="1" applyFill="1" applyBorder="1" applyAlignment="1">
      <alignment horizontal="center" vertical="center" wrapText="1"/>
    </xf>
    <xf numFmtId="0" fontId="82" fillId="0" borderId="3" xfId="0" applyFont="1" applyFill="1" applyBorder="1" applyAlignment="1">
      <alignment horizontal="center" vertical="center" wrapText="1" shrinkToFit="1"/>
    </xf>
    <xf numFmtId="0" fontId="82" fillId="0" borderId="3" xfId="0" applyFont="1" applyFill="1" applyBorder="1" applyAlignment="1">
      <alignment horizontal="center" vertical="center" wrapText="1"/>
    </xf>
    <xf numFmtId="0" fontId="81" fillId="0" borderId="1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237" applyNumberFormat="1" applyFont="1" applyFill="1" applyBorder="1" applyAlignment="1">
      <alignment horizontal="center" vertical="center" wrapText="1"/>
    </xf>
    <xf numFmtId="0" fontId="5" fillId="0" borderId="15" xfId="237" applyNumberFormat="1" applyFont="1" applyFill="1" applyBorder="1" applyAlignment="1">
      <alignment horizontal="center" vertical="center" wrapText="1"/>
    </xf>
    <xf numFmtId="0" fontId="5" fillId="0" borderId="16" xfId="237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178" fontId="4" fillId="0" borderId="14" xfId="0" applyNumberFormat="1" applyFont="1" applyFill="1" applyBorder="1" applyAlignment="1">
      <alignment horizontal="center" vertical="center" wrapText="1"/>
    </xf>
    <xf numFmtId="178" fontId="4" fillId="0" borderId="21" xfId="0" applyNumberFormat="1" applyFont="1" applyFill="1" applyBorder="1" applyAlignment="1">
      <alignment horizontal="center" vertical="center" wrapText="1"/>
    </xf>
    <xf numFmtId="178" fontId="5" fillId="0" borderId="14" xfId="0" applyNumberFormat="1" applyFont="1" applyFill="1" applyBorder="1" applyAlignment="1">
      <alignment horizontal="right" vertical="center" wrapText="1"/>
    </xf>
    <xf numFmtId="178" fontId="5" fillId="0" borderId="21" xfId="0" applyNumberFormat="1" applyFont="1" applyFill="1" applyBorder="1" applyAlignment="1">
      <alignment horizontal="right" vertical="center" wrapText="1"/>
    </xf>
    <xf numFmtId="174" fontId="4" fillId="0" borderId="14" xfId="0" applyNumberFormat="1" applyFont="1" applyFill="1" applyBorder="1" applyAlignment="1">
      <alignment horizontal="center" vertical="center" wrapText="1"/>
    </xf>
    <xf numFmtId="174" fontId="4" fillId="0" borderId="21" xfId="0" applyNumberFormat="1" applyFont="1" applyFill="1" applyBorder="1" applyAlignment="1">
      <alignment horizontal="center" vertical="center" wrapText="1"/>
    </xf>
    <xf numFmtId="4" fontId="4" fillId="0" borderId="14" xfId="0" applyNumberFormat="1" applyFont="1" applyFill="1" applyBorder="1" applyAlignment="1">
      <alignment horizontal="center" vertical="center" wrapText="1"/>
    </xf>
    <xf numFmtId="4" fontId="4" fillId="0" borderId="21" xfId="0" applyNumberFormat="1" applyFont="1" applyFill="1" applyBorder="1" applyAlignment="1">
      <alignment horizontal="center" vertical="center" wrapText="1"/>
    </xf>
    <xf numFmtId="177" fontId="5" fillId="0" borderId="14" xfId="0" applyNumberFormat="1" applyFont="1" applyFill="1" applyBorder="1" applyAlignment="1">
      <alignment horizontal="center" vertical="center" wrapText="1"/>
    </xf>
    <xf numFmtId="177" fontId="5" fillId="0" borderId="21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right" vertical="center" wrapText="1"/>
    </xf>
    <xf numFmtId="4" fontId="5" fillId="0" borderId="21" xfId="0" applyNumberFormat="1" applyFont="1" applyFill="1" applyBorder="1" applyAlignment="1">
      <alignment horizontal="right" vertical="center" wrapText="1"/>
    </xf>
    <xf numFmtId="178" fontId="5" fillId="0" borderId="14" xfId="0" applyNumberFormat="1" applyFont="1" applyFill="1" applyBorder="1" applyAlignment="1">
      <alignment horizontal="right" wrapText="1"/>
    </xf>
    <xf numFmtId="178" fontId="5" fillId="0" borderId="21" xfId="0" applyNumberFormat="1" applyFont="1" applyFill="1" applyBorder="1" applyAlignment="1">
      <alignment horizontal="right" wrapText="1"/>
    </xf>
    <xf numFmtId="3" fontId="4" fillId="0" borderId="14" xfId="0" applyNumberFormat="1" applyFont="1" applyFill="1" applyBorder="1" applyAlignment="1">
      <alignment horizontal="right" vertical="center" wrapText="1"/>
    </xf>
    <xf numFmtId="3" fontId="4" fillId="0" borderId="21" xfId="0" applyNumberFormat="1" applyFont="1" applyFill="1" applyBorder="1" applyAlignment="1">
      <alignment horizontal="righ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3" fontId="5" fillId="0" borderId="14" xfId="0" applyNumberFormat="1" applyFont="1" applyFill="1" applyBorder="1" applyAlignment="1">
      <alignment horizontal="right" vertical="center" wrapText="1"/>
    </xf>
    <xf numFmtId="3" fontId="5" fillId="0" borderId="21" xfId="0" applyNumberFormat="1" applyFont="1" applyFill="1" applyBorder="1" applyAlignment="1">
      <alignment horizontal="right" vertical="center" wrapText="1"/>
    </xf>
    <xf numFmtId="177" fontId="5" fillId="0" borderId="14" xfId="0" applyNumberFormat="1" applyFont="1" applyFill="1" applyBorder="1" applyAlignment="1">
      <alignment horizontal="right" vertical="center" wrapText="1"/>
    </xf>
    <xf numFmtId="177" fontId="5" fillId="0" borderId="21" xfId="0" applyNumberFormat="1" applyFont="1" applyFill="1" applyBorder="1" applyAlignment="1">
      <alignment horizontal="right" vertical="center" wrapText="1"/>
    </xf>
    <xf numFmtId="174" fontId="5" fillId="0" borderId="14" xfId="0" applyNumberFormat="1" applyFont="1" applyFill="1" applyBorder="1" applyAlignment="1">
      <alignment horizontal="right" vertical="center" wrapText="1"/>
    </xf>
    <xf numFmtId="174" fontId="5" fillId="0" borderId="21" xfId="0" applyNumberFormat="1" applyFont="1" applyFill="1" applyBorder="1" applyAlignment="1">
      <alignment horizontal="right" vertical="center" wrapText="1"/>
    </xf>
    <xf numFmtId="4" fontId="5" fillId="29" borderId="14" xfId="0" applyNumberFormat="1" applyFont="1" applyFill="1" applyBorder="1" applyAlignment="1">
      <alignment horizontal="right" vertical="center" wrapText="1"/>
    </xf>
    <xf numFmtId="4" fontId="5" fillId="29" borderId="21" xfId="0" applyNumberFormat="1" applyFont="1" applyFill="1" applyBorder="1" applyAlignment="1">
      <alignment horizontal="right" vertical="center" wrapText="1"/>
    </xf>
    <xf numFmtId="3" fontId="4" fillId="29" borderId="14" xfId="0" applyNumberFormat="1" applyFont="1" applyFill="1" applyBorder="1" applyAlignment="1">
      <alignment horizontal="right" vertical="center" wrapText="1"/>
    </xf>
    <xf numFmtId="3" fontId="4" fillId="29" borderId="21" xfId="0" applyNumberFormat="1" applyFont="1" applyFill="1" applyBorder="1" applyAlignment="1">
      <alignment horizontal="right" vertical="center" wrapText="1"/>
    </xf>
    <xf numFmtId="49" fontId="5" fillId="0" borderId="14" xfId="0" applyNumberFormat="1" applyFont="1" applyFill="1" applyBorder="1" applyAlignment="1">
      <alignment horizontal="left" vertical="center" wrapText="1"/>
    </xf>
    <xf numFmtId="49" fontId="5" fillId="0" borderId="20" xfId="0" applyNumberFormat="1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 shrinkToFi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21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/>
    </xf>
    <xf numFmtId="178" fontId="5" fillId="0" borderId="14" xfId="0" applyNumberFormat="1" applyFont="1" applyFill="1" applyBorder="1" applyAlignment="1">
      <alignment horizontal="center" vertical="center" wrapText="1"/>
    </xf>
    <xf numFmtId="178" fontId="5" fillId="0" borderId="21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0" fontId="5" fillId="0" borderId="3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8" fontId="5" fillId="0" borderId="20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Fill="1" applyBorder="1" applyAlignment="1">
      <alignment horizontal="center" vertical="center" wrapText="1"/>
    </xf>
    <xf numFmtId="170" fontId="5" fillId="0" borderId="14" xfId="0" applyNumberFormat="1" applyFont="1" applyFill="1" applyBorder="1" applyAlignment="1">
      <alignment horizontal="center" vertical="center" wrapText="1"/>
    </xf>
    <xf numFmtId="170" fontId="5" fillId="0" borderId="21" xfId="0" applyNumberFormat="1" applyFont="1" applyFill="1" applyBorder="1" applyAlignment="1">
      <alignment horizontal="center" vertical="center" wrapText="1"/>
    </xf>
    <xf numFmtId="169" fontId="4" fillId="0" borderId="14" xfId="0" applyNumberFormat="1" applyFont="1" applyFill="1" applyBorder="1" applyAlignment="1">
      <alignment horizontal="right" wrapText="1" shrinkToFit="1"/>
    </xf>
    <xf numFmtId="169" fontId="4" fillId="0" borderId="20" xfId="0" applyNumberFormat="1" applyFont="1" applyFill="1" applyBorder="1" applyAlignment="1">
      <alignment horizontal="right" wrapText="1" shrinkToFit="1"/>
    </xf>
    <xf numFmtId="169" fontId="4" fillId="0" borderId="21" xfId="0" applyNumberFormat="1" applyFont="1" applyFill="1" applyBorder="1" applyAlignment="1">
      <alignment horizontal="right" wrapText="1" shrinkToFit="1"/>
    </xf>
    <xf numFmtId="1" fontId="11" fillId="0" borderId="14" xfId="0" applyNumberFormat="1" applyFont="1" applyFill="1" applyBorder="1" applyAlignment="1">
      <alignment horizontal="right" wrapText="1"/>
    </xf>
    <xf numFmtId="1" fontId="11" fillId="0" borderId="20" xfId="0" applyNumberFormat="1" applyFont="1" applyFill="1" applyBorder="1" applyAlignment="1">
      <alignment horizontal="right" wrapText="1"/>
    </xf>
    <xf numFmtId="1" fontId="11" fillId="0" borderId="21" xfId="0" applyNumberFormat="1" applyFont="1" applyFill="1" applyBorder="1" applyAlignment="1">
      <alignment horizontal="right" wrapText="1"/>
    </xf>
    <xf numFmtId="177" fontId="71" fillId="0" borderId="20" xfId="0" applyNumberFormat="1" applyFont="1" applyFill="1" applyBorder="1" applyAlignment="1">
      <alignment horizontal="center" vertical="center" wrapText="1"/>
    </xf>
    <xf numFmtId="177" fontId="71" fillId="0" borderId="21" xfId="0" applyNumberFormat="1" applyFont="1" applyFill="1" applyBorder="1" applyAlignment="1">
      <alignment horizontal="center" vertical="center" wrapText="1"/>
    </xf>
    <xf numFmtId="177" fontId="11" fillId="0" borderId="20" xfId="0" applyNumberFormat="1" applyFont="1" applyFill="1" applyBorder="1" applyAlignment="1">
      <alignment horizontal="center" vertical="center" wrapText="1"/>
    </xf>
    <xf numFmtId="177" fontId="11" fillId="0" borderId="21" xfId="0" applyNumberFormat="1" applyFont="1" applyFill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5" fillId="0" borderId="19" xfId="0" applyNumberFormat="1" applyFont="1" applyFill="1" applyBorder="1" applyAlignment="1">
      <alignment horizontal="center" vertical="center" wrapText="1"/>
    </xf>
    <xf numFmtId="49" fontId="5" fillId="0" borderId="22" xfId="0" applyNumberFormat="1" applyFont="1" applyFill="1" applyBorder="1" applyAlignment="1">
      <alignment horizontal="center" vertical="center" wrapText="1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8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0" fillId="0" borderId="0" xfId="0" applyFill="1" applyAlignment="1">
      <alignment horizontal="right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49" fontId="11" fillId="0" borderId="20" xfId="0" applyNumberFormat="1" applyFont="1" applyFill="1" applyBorder="1" applyAlignment="1">
      <alignment horizontal="center" vertical="center" wrapText="1"/>
    </xf>
    <xf numFmtId="49" fontId="11" fillId="0" borderId="21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left" vertical="center" wrapText="1"/>
    </xf>
    <xf numFmtId="49" fontId="11" fillId="0" borderId="20" xfId="0" applyNumberFormat="1" applyFont="1" applyFill="1" applyBorder="1" applyAlignment="1">
      <alignment horizontal="left" vertical="center" wrapText="1"/>
    </xf>
    <xf numFmtId="49" fontId="11" fillId="0" borderId="21" xfId="0" applyNumberFormat="1" applyFont="1" applyFill="1" applyBorder="1" applyAlignment="1">
      <alignment horizontal="left" vertical="center" wrapText="1"/>
    </xf>
    <xf numFmtId="169" fontId="11" fillId="0" borderId="14" xfId="0" applyNumberFormat="1" applyFont="1" applyFill="1" applyBorder="1" applyAlignment="1">
      <alignment horizontal="right" wrapText="1"/>
    </xf>
    <xf numFmtId="169" fontId="11" fillId="0" borderId="20" xfId="0" applyNumberFormat="1" applyFont="1" applyFill="1" applyBorder="1" applyAlignment="1">
      <alignment horizontal="right" wrapText="1"/>
    </xf>
    <xf numFmtId="169" fontId="11" fillId="0" borderId="21" xfId="0" applyNumberFormat="1" applyFont="1" applyFill="1" applyBorder="1" applyAlignment="1">
      <alignment horizontal="right" wrapText="1"/>
    </xf>
    <xf numFmtId="1" fontId="4" fillId="0" borderId="14" xfId="0" applyNumberFormat="1" applyFont="1" applyFill="1" applyBorder="1" applyAlignment="1">
      <alignment horizontal="right" wrapText="1" shrinkToFit="1"/>
    </xf>
    <xf numFmtId="1" fontId="4" fillId="0" borderId="20" xfId="0" applyNumberFormat="1" applyFont="1" applyFill="1" applyBorder="1" applyAlignment="1">
      <alignment horizontal="right" wrapText="1" shrinkToFit="1"/>
    </xf>
    <xf numFmtId="1" fontId="4" fillId="0" borderId="21" xfId="0" applyNumberFormat="1" applyFont="1" applyFill="1" applyBorder="1" applyAlignment="1">
      <alignment horizontal="right" wrapText="1" shrinkToFit="1"/>
    </xf>
    <xf numFmtId="178" fontId="11" fillId="0" borderId="14" xfId="0" applyNumberFormat="1" applyFont="1" applyFill="1" applyBorder="1" applyAlignment="1">
      <alignment horizontal="center" vertical="center" wrapText="1"/>
    </xf>
    <xf numFmtId="178" fontId="11" fillId="0" borderId="20" xfId="0" applyNumberFormat="1" applyFont="1" applyFill="1" applyBorder="1" applyAlignment="1">
      <alignment horizontal="center" vertical="center" wrapText="1"/>
    </xf>
    <xf numFmtId="178" fontId="11" fillId="0" borderId="21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20" xfId="0" applyFont="1" applyFill="1" applyBorder="1" applyAlignment="1">
      <alignment horizontal="center" vertical="center" wrapText="1" shrinkToFit="1"/>
    </xf>
    <xf numFmtId="0" fontId="4" fillId="0" borderId="21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78" fontId="4" fillId="0" borderId="20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left" vertical="center" wrapText="1"/>
    </xf>
    <xf numFmtId="3" fontId="4" fillId="0" borderId="21" xfId="0" applyNumberFormat="1" applyFont="1" applyFill="1" applyBorder="1" applyAlignment="1">
      <alignment horizontal="left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177" fontId="11" fillId="0" borderId="14" xfId="0" applyNumberFormat="1" applyFont="1" applyFill="1" applyBorder="1" applyAlignment="1">
      <alignment horizontal="center" vertical="center" wrapText="1"/>
    </xf>
    <xf numFmtId="177" fontId="71" fillId="0" borderId="14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178" fontId="11" fillId="29" borderId="14" xfId="0" applyNumberFormat="1" applyFont="1" applyFill="1" applyBorder="1" applyAlignment="1">
      <alignment horizontal="center" vertical="center" wrapText="1"/>
    </xf>
    <xf numFmtId="178" fontId="11" fillId="29" borderId="20" xfId="0" applyNumberFormat="1" applyFont="1" applyFill="1" applyBorder="1" applyAlignment="1">
      <alignment horizontal="center" vertical="center" wrapText="1"/>
    </xf>
    <xf numFmtId="178" fontId="11" fillId="29" borderId="21" xfId="0" applyNumberFormat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</cellXfs>
  <cellStyles count="354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Обычный_I. Фін результат" xfId="285"/>
    <cellStyle name="Плохой 2" xfId="286"/>
    <cellStyle name="Плохой 3" xfId="287"/>
    <cellStyle name="Пояснение 2" xfId="288"/>
    <cellStyle name="Пояснение 3" xfId="289"/>
    <cellStyle name="Примечание 2" xfId="290"/>
    <cellStyle name="Примечание 3" xfId="291"/>
    <cellStyle name="Процентный 2" xfId="292"/>
    <cellStyle name="Процентный 2 10" xfId="293"/>
    <cellStyle name="Процентный 2 11" xfId="294"/>
    <cellStyle name="Процентный 2 12" xfId="295"/>
    <cellStyle name="Процентный 2 13" xfId="296"/>
    <cellStyle name="Процентный 2 14" xfId="297"/>
    <cellStyle name="Процентный 2 15" xfId="298"/>
    <cellStyle name="Процентный 2 16" xfId="299"/>
    <cellStyle name="Процентный 2 2" xfId="300"/>
    <cellStyle name="Процентный 2 3" xfId="301"/>
    <cellStyle name="Процентный 2 4" xfId="302"/>
    <cellStyle name="Процентный 2 5" xfId="303"/>
    <cellStyle name="Процентный 2 6" xfId="304"/>
    <cellStyle name="Процентный 2 7" xfId="305"/>
    <cellStyle name="Процентный 2 8" xfId="306"/>
    <cellStyle name="Процентный 2 9" xfId="307"/>
    <cellStyle name="Процентный 3" xfId="308"/>
    <cellStyle name="Процентный 4" xfId="309"/>
    <cellStyle name="Процентный 4 2" xfId="310"/>
    <cellStyle name="Связанная ячейка 2" xfId="311"/>
    <cellStyle name="Связанная ячейка 3" xfId="312"/>
    <cellStyle name="Стиль 1" xfId="313"/>
    <cellStyle name="Стиль 1 2" xfId="314"/>
    <cellStyle name="Стиль 1 3" xfId="315"/>
    <cellStyle name="Стиль 1 4" xfId="316"/>
    <cellStyle name="Стиль 1 5" xfId="317"/>
    <cellStyle name="Стиль 1 6" xfId="318"/>
    <cellStyle name="Стиль 1 7" xfId="319"/>
    <cellStyle name="Текст предупреждения 2" xfId="320"/>
    <cellStyle name="Текст предупреждения 3" xfId="321"/>
    <cellStyle name="Тысячи [0]_1.62" xfId="322"/>
    <cellStyle name="Тысячи_1.62" xfId="323"/>
    <cellStyle name="Финансовый 2" xfId="324"/>
    <cellStyle name="Финансовый 2 10" xfId="325"/>
    <cellStyle name="Финансовый 2 11" xfId="326"/>
    <cellStyle name="Финансовый 2 12" xfId="327"/>
    <cellStyle name="Финансовый 2 13" xfId="328"/>
    <cellStyle name="Финансовый 2 14" xfId="329"/>
    <cellStyle name="Финансовый 2 15" xfId="330"/>
    <cellStyle name="Финансовый 2 16" xfId="331"/>
    <cellStyle name="Финансовый 2 17" xfId="332"/>
    <cellStyle name="Финансовый 2 2" xfId="333"/>
    <cellStyle name="Финансовый 2 3" xfId="334"/>
    <cellStyle name="Финансовый 2 4" xfId="335"/>
    <cellStyle name="Финансовый 2 5" xfId="336"/>
    <cellStyle name="Финансовый 2 6" xfId="337"/>
    <cellStyle name="Финансовый 2 7" xfId="338"/>
    <cellStyle name="Финансовый 2 8" xfId="339"/>
    <cellStyle name="Финансовый 2 9" xfId="340"/>
    <cellStyle name="Финансовый 3" xfId="341"/>
    <cellStyle name="Финансовый 3 2" xfId="342"/>
    <cellStyle name="Финансовый 4" xfId="343"/>
    <cellStyle name="Финансовый 4 2" xfId="344"/>
    <cellStyle name="Финансовый 4 3" xfId="345"/>
    <cellStyle name="Финансовый 5" xfId="346"/>
    <cellStyle name="Финансовый 6" xfId="347"/>
    <cellStyle name="Финансовый 7" xfId="348"/>
    <cellStyle name="Хороший 2" xfId="349"/>
    <cellStyle name="Хороший 3" xfId="350"/>
    <cellStyle name="числовой" xfId="351"/>
    <cellStyle name="Ю" xfId="352"/>
    <cellStyle name="Ю-FreeSet_10" xfId="3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1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70</xdr:row>
      <xdr:rowOff>0</xdr:rowOff>
    </xdr:from>
    <xdr:to>
      <xdr:col>0</xdr:col>
      <xdr:colOff>3524250</xdr:colOff>
      <xdr:row>80</xdr:row>
      <xdr:rowOff>180975</xdr:rowOff>
    </xdr:to>
    <xdr:sp macro="" textlink="">
      <xdr:nvSpPr>
        <xdr:cNvPr id="2665" name="AutoShape 1" descr="https://buklib.net/msohtml1/147/clip_image002.gif"/>
        <xdr:cNvSpPr>
          <a:spLocks noChangeAspect="1" noChangeArrowheads="1"/>
        </xdr:cNvSpPr>
      </xdr:nvSpPr>
      <xdr:spPr bwMode="auto">
        <a:xfrm>
          <a:off x="0" y="22259925"/>
          <a:ext cx="3524250" cy="2562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3409950</xdr:colOff>
      <xdr:row>86</xdr:row>
      <xdr:rowOff>85725</xdr:rowOff>
    </xdr:to>
    <xdr:sp macro="" textlink="">
      <xdr:nvSpPr>
        <xdr:cNvPr id="2666" name="AutoShape 2" descr="https://buklib.net/msohtml1/147/clip_image004.gif"/>
        <xdr:cNvSpPr>
          <a:spLocks noChangeAspect="1" noChangeArrowheads="1"/>
        </xdr:cNvSpPr>
      </xdr:nvSpPr>
      <xdr:spPr bwMode="auto">
        <a:xfrm>
          <a:off x="0" y="25831800"/>
          <a:ext cx="34099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3495675</xdr:colOff>
      <xdr:row>89</xdr:row>
      <xdr:rowOff>76200</xdr:rowOff>
    </xdr:to>
    <xdr:sp macro="" textlink="">
      <xdr:nvSpPr>
        <xdr:cNvPr id="2667" name="AutoShape 3" descr="https://buklib.net/msohtml1/147/clip_image006.gif"/>
        <xdr:cNvSpPr>
          <a:spLocks noChangeAspect="1" noChangeArrowheads="1"/>
        </xdr:cNvSpPr>
      </xdr:nvSpPr>
      <xdr:spPr bwMode="auto">
        <a:xfrm>
          <a:off x="0" y="26546175"/>
          <a:ext cx="34956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3457575</xdr:colOff>
      <xdr:row>94</xdr:row>
      <xdr:rowOff>66675</xdr:rowOff>
    </xdr:to>
    <xdr:sp macro="" textlink="">
      <xdr:nvSpPr>
        <xdr:cNvPr id="2668" name="AutoShape 4" descr="https://buklib.net/msohtml1/147/clip_image008.gif"/>
        <xdr:cNvSpPr>
          <a:spLocks noChangeAspect="1" noChangeArrowheads="1"/>
        </xdr:cNvSpPr>
      </xdr:nvSpPr>
      <xdr:spPr bwMode="auto">
        <a:xfrm>
          <a:off x="0" y="27736800"/>
          <a:ext cx="345757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user\LOCALS~1\Temp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K284"/>
  <sheetViews>
    <sheetView zoomScale="80" zoomScaleNormal="80" zoomScaleSheetLayoutView="69" workbookViewId="0">
      <selection activeCell="G11" sqref="G11:J11"/>
    </sheetView>
  </sheetViews>
  <sheetFormatPr defaultRowHeight="18.75"/>
  <cols>
    <col min="1" max="1" width="73.28515625" style="135" customWidth="1"/>
    <col min="2" max="2" width="15.28515625" style="137" customWidth="1"/>
    <col min="3" max="5" width="18" style="137" customWidth="1"/>
    <col min="6" max="9" width="16.7109375" style="135" customWidth="1"/>
    <col min="10" max="10" width="18.140625" style="135" customWidth="1"/>
    <col min="11" max="11" width="10" style="135" customWidth="1"/>
    <col min="12" max="12" width="9.5703125" style="135" customWidth="1"/>
    <col min="13" max="14" width="9.140625" style="135"/>
    <col min="15" max="15" width="10.5703125" style="135" customWidth="1"/>
    <col min="16" max="16384" width="9.140625" style="135"/>
  </cols>
  <sheetData>
    <row r="1" spans="1:10" ht="18.75" customHeight="1">
      <c r="A1" s="135" t="s">
        <v>414</v>
      </c>
      <c r="B1" s="136"/>
      <c r="D1" s="135"/>
      <c r="E1" s="135"/>
      <c r="G1" s="296" t="s">
        <v>19</v>
      </c>
      <c r="H1" s="296"/>
      <c r="I1" s="296"/>
      <c r="J1" s="296"/>
    </row>
    <row r="2" spans="1:10">
      <c r="B2" s="136"/>
      <c r="D2" s="135"/>
      <c r="E2" s="135"/>
      <c r="G2" s="296" t="s">
        <v>108</v>
      </c>
      <c r="H2" s="296"/>
      <c r="I2" s="296"/>
      <c r="J2" s="296"/>
    </row>
    <row r="3" spans="1:10" ht="18.75" customHeight="1">
      <c r="A3" s="294" t="s">
        <v>383</v>
      </c>
      <c r="B3" s="295"/>
      <c r="D3" s="136"/>
      <c r="E3" s="136"/>
      <c r="F3" s="136"/>
      <c r="G3" s="296" t="s">
        <v>187</v>
      </c>
      <c r="H3" s="296"/>
      <c r="I3" s="296"/>
      <c r="J3" s="296"/>
    </row>
    <row r="4" spans="1:10" ht="18.75" customHeight="1">
      <c r="A4" s="137" t="s">
        <v>20</v>
      </c>
      <c r="D4" s="136"/>
      <c r="E4" s="136"/>
      <c r="F4" s="136"/>
      <c r="G4" s="315" t="s">
        <v>188</v>
      </c>
      <c r="H4" s="315"/>
      <c r="I4" s="315"/>
      <c r="J4" s="315"/>
    </row>
    <row r="5" spans="1:10" ht="18.75" customHeight="1">
      <c r="A5" s="138" t="s">
        <v>384</v>
      </c>
      <c r="B5" s="139"/>
      <c r="D5" s="136"/>
      <c r="E5" s="136"/>
      <c r="F5" s="136"/>
      <c r="G5" s="296" t="s">
        <v>220</v>
      </c>
      <c r="H5" s="296"/>
      <c r="I5" s="140"/>
      <c r="J5" s="140"/>
    </row>
    <row r="6" spans="1:10" ht="18.75" customHeight="1">
      <c r="A6" s="137"/>
      <c r="D6" s="136"/>
      <c r="E6" s="136"/>
      <c r="F6" s="136"/>
      <c r="G6" s="140"/>
      <c r="H6" s="140"/>
      <c r="I6" s="140"/>
      <c r="J6" s="140"/>
    </row>
    <row r="7" spans="1:10" ht="18.75" customHeight="1">
      <c r="A7" s="137" t="s">
        <v>386</v>
      </c>
      <c r="D7" s="136"/>
      <c r="E7" s="136"/>
      <c r="F7" s="136"/>
      <c r="G7" s="140"/>
      <c r="H7" s="140"/>
      <c r="I7" s="140"/>
      <c r="J7" s="140"/>
    </row>
    <row r="8" spans="1:10" ht="18.75" customHeight="1">
      <c r="A8" s="297"/>
      <c r="B8" s="297"/>
      <c r="D8" s="136"/>
      <c r="E8" s="136"/>
      <c r="F8" s="136"/>
      <c r="G8" s="296"/>
      <c r="H8" s="296"/>
      <c r="I8" s="296"/>
      <c r="J8" s="296"/>
    </row>
    <row r="9" spans="1:10" ht="18.75" customHeight="1">
      <c r="F9" s="142"/>
      <c r="G9" s="314" t="s">
        <v>123</v>
      </c>
      <c r="H9" s="314"/>
      <c r="I9" s="314"/>
      <c r="J9" s="314"/>
    </row>
    <row r="10" spans="1:10">
      <c r="A10" s="137"/>
      <c r="C10" s="143"/>
      <c r="D10" s="142"/>
      <c r="E10" s="142"/>
      <c r="F10" s="142"/>
      <c r="G10" s="316" t="s">
        <v>382</v>
      </c>
      <c r="H10" s="298"/>
      <c r="I10" s="298"/>
      <c r="J10" s="298"/>
    </row>
    <row r="11" spans="1:10" ht="20.25" customHeight="1">
      <c r="A11" s="300"/>
      <c r="B11" s="300"/>
      <c r="D11" s="135"/>
      <c r="E11" s="135"/>
      <c r="F11" s="144"/>
      <c r="G11" s="298" t="s">
        <v>517</v>
      </c>
      <c r="H11" s="298"/>
      <c r="I11" s="298"/>
      <c r="J11" s="298"/>
    </row>
    <row r="12" spans="1:10" ht="19.5" customHeight="1">
      <c r="A12" s="137"/>
      <c r="F12" s="136"/>
      <c r="G12" s="298" t="s">
        <v>385</v>
      </c>
      <c r="H12" s="298"/>
      <c r="I12" s="298"/>
      <c r="J12" s="298"/>
    </row>
    <row r="13" spans="1:10" ht="19.5" customHeight="1">
      <c r="A13" s="300"/>
      <c r="B13" s="300"/>
      <c r="C13" s="143"/>
      <c r="D13" s="136"/>
      <c r="E13" s="136"/>
      <c r="F13" s="136"/>
      <c r="G13" s="315"/>
      <c r="H13" s="315"/>
      <c r="I13" s="315"/>
      <c r="J13" s="315"/>
    </row>
    <row r="14" spans="1:10" ht="16.5" customHeight="1">
      <c r="A14" s="297"/>
      <c r="B14" s="297"/>
      <c r="C14" s="143"/>
      <c r="D14" s="136"/>
      <c r="E14" s="136"/>
      <c r="F14" s="136"/>
      <c r="G14" s="140"/>
      <c r="H14" s="140"/>
      <c r="I14" s="140"/>
      <c r="J14" s="140"/>
    </row>
    <row r="15" spans="1:10" ht="16.5" customHeight="1">
      <c r="A15" s="137"/>
      <c r="C15" s="143"/>
      <c r="D15" s="136"/>
      <c r="E15" s="136"/>
      <c r="F15" s="136"/>
      <c r="G15" s="140"/>
      <c r="H15" s="140"/>
      <c r="I15" s="140"/>
      <c r="J15" s="140"/>
    </row>
    <row r="16" spans="1:10" ht="18.75" customHeight="1">
      <c r="A16" s="297"/>
      <c r="B16" s="297"/>
      <c r="D16" s="136"/>
      <c r="E16" s="136"/>
      <c r="F16" s="136"/>
      <c r="G16" s="297" t="s">
        <v>332</v>
      </c>
      <c r="H16" s="297"/>
      <c r="I16" s="297"/>
      <c r="J16" s="297"/>
    </row>
    <row r="17" spans="1:10" ht="21" customHeight="1">
      <c r="B17" s="135"/>
      <c r="C17" s="143"/>
      <c r="D17" s="145"/>
      <c r="E17" s="145"/>
      <c r="F17" s="145"/>
    </row>
    <row r="18" spans="1:10" ht="21" customHeight="1">
      <c r="B18" s="135"/>
      <c r="C18" s="143"/>
      <c r="D18" s="145"/>
      <c r="E18" s="145"/>
      <c r="F18" s="145"/>
      <c r="H18" s="146"/>
      <c r="I18" s="146"/>
      <c r="J18" s="146"/>
    </row>
    <row r="19" spans="1:10">
      <c r="B19" s="143"/>
      <c r="C19" s="143"/>
      <c r="D19" s="143"/>
      <c r="E19" s="143"/>
      <c r="F19" s="143"/>
      <c r="G19" s="137"/>
      <c r="H19" s="137"/>
      <c r="I19" s="137"/>
      <c r="J19" s="137"/>
    </row>
    <row r="20" spans="1:10" ht="20.100000000000001" customHeight="1">
      <c r="A20" s="147"/>
      <c r="B20" s="301"/>
      <c r="C20" s="301"/>
      <c r="D20" s="301"/>
      <c r="E20" s="301"/>
      <c r="F20" s="301"/>
      <c r="G20" s="148"/>
      <c r="H20" s="149"/>
      <c r="I20" s="150" t="s">
        <v>131</v>
      </c>
      <c r="J20" s="151" t="s">
        <v>190</v>
      </c>
    </row>
    <row r="21" spans="1:10" ht="20.100000000000001" customHeight="1">
      <c r="A21" s="152" t="s">
        <v>13</v>
      </c>
      <c r="B21" s="305" t="s">
        <v>375</v>
      </c>
      <c r="C21" s="306"/>
      <c r="D21" s="306"/>
      <c r="E21" s="306"/>
      <c r="F21" s="306"/>
      <c r="G21" s="306"/>
      <c r="H21" s="307"/>
      <c r="I21" s="153" t="s">
        <v>126</v>
      </c>
      <c r="J21" s="154">
        <v>33932580</v>
      </c>
    </row>
    <row r="22" spans="1:10" ht="20.100000000000001" customHeight="1">
      <c r="A22" s="152" t="s">
        <v>14</v>
      </c>
      <c r="B22" s="299" t="s">
        <v>366</v>
      </c>
      <c r="C22" s="299"/>
      <c r="D22" s="299"/>
      <c r="E22" s="299"/>
      <c r="F22" s="299"/>
      <c r="G22" s="148"/>
      <c r="H22" s="149"/>
      <c r="I22" s="153" t="s">
        <v>125</v>
      </c>
      <c r="J22" s="154">
        <v>150</v>
      </c>
    </row>
    <row r="23" spans="1:10" ht="20.100000000000001" customHeight="1">
      <c r="A23" s="152" t="s">
        <v>21</v>
      </c>
      <c r="B23" s="299" t="s">
        <v>376</v>
      </c>
      <c r="C23" s="299"/>
      <c r="D23" s="299"/>
      <c r="E23" s="299"/>
      <c r="F23" s="299"/>
      <c r="G23" s="148"/>
      <c r="H23" s="149"/>
      <c r="I23" s="153" t="s">
        <v>124</v>
      </c>
      <c r="J23" s="154">
        <v>2610600000</v>
      </c>
    </row>
    <row r="24" spans="1:10" ht="20.100000000000001" customHeight="1">
      <c r="A24" s="152" t="s">
        <v>69</v>
      </c>
      <c r="B24" s="301"/>
      <c r="C24" s="301"/>
      <c r="D24" s="301"/>
      <c r="E24" s="301"/>
      <c r="F24" s="301"/>
      <c r="G24" s="155"/>
      <c r="H24" s="156"/>
      <c r="I24" s="153" t="s">
        <v>8</v>
      </c>
      <c r="J24" s="154"/>
    </row>
    <row r="25" spans="1:10" ht="20.100000000000001" customHeight="1">
      <c r="A25" s="152" t="s">
        <v>16</v>
      </c>
      <c r="B25" s="299" t="s">
        <v>488</v>
      </c>
      <c r="C25" s="301"/>
      <c r="D25" s="301"/>
      <c r="E25" s="301"/>
      <c r="F25" s="301"/>
      <c r="G25" s="155"/>
      <c r="H25" s="156"/>
      <c r="I25" s="153" t="s">
        <v>7</v>
      </c>
      <c r="J25" s="154"/>
    </row>
    <row r="26" spans="1:10" ht="20.100000000000001" customHeight="1">
      <c r="A26" s="152" t="s">
        <v>15</v>
      </c>
      <c r="B26" s="299" t="s">
        <v>377</v>
      </c>
      <c r="C26" s="301"/>
      <c r="D26" s="301"/>
      <c r="E26" s="301"/>
      <c r="F26" s="301"/>
      <c r="G26" s="155"/>
      <c r="H26" s="157"/>
      <c r="I26" s="158" t="s">
        <v>9</v>
      </c>
      <c r="J26" s="154" t="s">
        <v>378</v>
      </c>
    </row>
    <row r="27" spans="1:10" ht="20.100000000000001" customHeight="1">
      <c r="A27" s="152" t="s">
        <v>333</v>
      </c>
      <c r="B27" s="301"/>
      <c r="C27" s="301"/>
      <c r="D27" s="301"/>
      <c r="E27" s="301"/>
      <c r="F27" s="301"/>
      <c r="G27" s="301" t="s">
        <v>157</v>
      </c>
      <c r="H27" s="303"/>
      <c r="I27" s="304"/>
      <c r="J27" s="159"/>
    </row>
    <row r="28" spans="1:10" ht="20.100000000000001" customHeight="1">
      <c r="A28" s="152" t="s">
        <v>22</v>
      </c>
      <c r="B28" s="299" t="s">
        <v>367</v>
      </c>
      <c r="C28" s="299"/>
      <c r="D28" s="299"/>
      <c r="E28" s="299"/>
      <c r="F28" s="299"/>
      <c r="G28" s="301" t="s">
        <v>158</v>
      </c>
      <c r="H28" s="303"/>
      <c r="I28" s="304"/>
      <c r="J28" s="159"/>
    </row>
    <row r="29" spans="1:10" ht="20.100000000000001" customHeight="1">
      <c r="A29" s="152" t="s">
        <v>107</v>
      </c>
      <c r="B29" s="301"/>
      <c r="C29" s="301"/>
      <c r="D29" s="301"/>
      <c r="E29" s="301"/>
      <c r="F29" s="301"/>
      <c r="G29" s="155"/>
      <c r="H29" s="155"/>
      <c r="I29" s="155"/>
      <c r="J29" s="160">
        <v>65.25</v>
      </c>
    </row>
    <row r="30" spans="1:10" ht="20.100000000000001" customHeight="1">
      <c r="A30" s="152" t="s">
        <v>10</v>
      </c>
      <c r="B30" s="299" t="s">
        <v>379</v>
      </c>
      <c r="C30" s="299"/>
      <c r="D30" s="299"/>
      <c r="E30" s="299"/>
      <c r="F30" s="299"/>
      <c r="G30" s="148"/>
      <c r="H30" s="148"/>
      <c r="I30" s="148"/>
      <c r="J30" s="161"/>
    </row>
    <row r="31" spans="1:10" ht="20.100000000000001" customHeight="1">
      <c r="A31" s="152" t="s">
        <v>11</v>
      </c>
      <c r="B31" s="299" t="s">
        <v>380</v>
      </c>
      <c r="C31" s="299"/>
      <c r="D31" s="299"/>
      <c r="E31" s="299"/>
      <c r="F31" s="299"/>
      <c r="G31" s="155"/>
      <c r="H31" s="155"/>
      <c r="I31" s="155"/>
      <c r="J31" s="160"/>
    </row>
    <row r="32" spans="1:10" ht="20.100000000000001" customHeight="1">
      <c r="A32" s="152" t="s">
        <v>12</v>
      </c>
      <c r="B32" s="299" t="s">
        <v>381</v>
      </c>
      <c r="C32" s="299"/>
      <c r="D32" s="299"/>
      <c r="E32" s="299"/>
      <c r="F32" s="299"/>
      <c r="G32" s="148"/>
      <c r="H32" s="148"/>
      <c r="I32" s="148"/>
      <c r="J32" s="149"/>
    </row>
    <row r="33" spans="1:11">
      <c r="A33" s="302" t="s">
        <v>474</v>
      </c>
      <c r="B33" s="302"/>
      <c r="C33" s="302"/>
      <c r="D33" s="302"/>
      <c r="E33" s="302"/>
      <c r="F33" s="302"/>
      <c r="G33" s="302"/>
      <c r="H33" s="302"/>
      <c r="I33" s="302"/>
      <c r="J33" s="302"/>
    </row>
    <row r="34" spans="1:11" ht="9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1">
      <c r="A35" s="302" t="s">
        <v>165</v>
      </c>
      <c r="B35" s="302"/>
      <c r="C35" s="302"/>
      <c r="D35" s="302"/>
      <c r="E35" s="302"/>
      <c r="F35" s="302"/>
      <c r="G35" s="302"/>
      <c r="H35" s="302"/>
      <c r="I35" s="302"/>
      <c r="J35" s="302"/>
    </row>
    <row r="36" spans="1:11" ht="12" customHeight="1">
      <c r="A36" s="3"/>
      <c r="B36" s="29"/>
      <c r="C36" s="5"/>
      <c r="D36" s="29"/>
      <c r="E36" s="29"/>
      <c r="F36" s="29"/>
      <c r="G36" s="29"/>
      <c r="H36" s="29"/>
      <c r="I36" s="29"/>
      <c r="J36" s="29" t="s">
        <v>404</v>
      </c>
    </row>
    <row r="37" spans="1:11" ht="71.25" customHeight="1">
      <c r="A37" s="312" t="s">
        <v>194</v>
      </c>
      <c r="B37" s="313" t="s">
        <v>17</v>
      </c>
      <c r="C37" s="310" t="s">
        <v>415</v>
      </c>
      <c r="D37" s="310" t="s">
        <v>416</v>
      </c>
      <c r="E37" s="308" t="s">
        <v>417</v>
      </c>
      <c r="F37" s="313" t="s">
        <v>418</v>
      </c>
      <c r="G37" s="324" t="s">
        <v>420</v>
      </c>
      <c r="H37" s="325"/>
      <c r="I37" s="325"/>
      <c r="J37" s="326"/>
    </row>
    <row r="38" spans="1:11" ht="54.75" customHeight="1">
      <c r="A38" s="312"/>
      <c r="B38" s="313"/>
      <c r="C38" s="311"/>
      <c r="D38" s="311"/>
      <c r="E38" s="309"/>
      <c r="F38" s="313"/>
      <c r="G38" s="8" t="s">
        <v>419</v>
      </c>
      <c r="H38" s="8" t="s">
        <v>475</v>
      </c>
      <c r="I38" s="8" t="s">
        <v>476</v>
      </c>
      <c r="J38" s="8" t="s">
        <v>477</v>
      </c>
    </row>
    <row r="39" spans="1:11" ht="20.100000000000001" customHeight="1">
      <c r="A39" s="7">
        <v>1</v>
      </c>
      <c r="B39" s="8">
        <v>2</v>
      </c>
      <c r="C39" s="8">
        <v>3</v>
      </c>
      <c r="D39" s="8">
        <v>4</v>
      </c>
      <c r="E39" s="8">
        <v>5</v>
      </c>
      <c r="F39" s="8">
        <v>6</v>
      </c>
      <c r="G39" s="8">
        <v>7</v>
      </c>
      <c r="H39" s="8">
        <v>8</v>
      </c>
      <c r="I39" s="8">
        <v>9</v>
      </c>
      <c r="J39" s="8">
        <v>10</v>
      </c>
    </row>
    <row r="40" spans="1:11" ht="24.95" customHeight="1">
      <c r="A40" s="323" t="s">
        <v>99</v>
      </c>
      <c r="B40" s="323"/>
      <c r="C40" s="323"/>
      <c r="D40" s="323"/>
      <c r="E40" s="323"/>
      <c r="F40" s="323"/>
      <c r="G40" s="323"/>
      <c r="H40" s="323"/>
      <c r="I40" s="323"/>
      <c r="J40" s="323"/>
      <c r="K40" s="201"/>
    </row>
    <row r="41" spans="1:11" ht="20.100000000000001" customHeight="1">
      <c r="A41" s="205" t="s">
        <v>166</v>
      </c>
      <c r="B41" s="7">
        <v>1000</v>
      </c>
      <c r="C41" s="96">
        <f>'I. Фін результат'!C7</f>
        <v>13722.6</v>
      </c>
      <c r="D41" s="96">
        <f>'I. Фін результат'!D7</f>
        <v>13152</v>
      </c>
      <c r="E41" s="96">
        <f>'I. Фін результат'!E7</f>
        <v>13788</v>
      </c>
      <c r="F41" s="96">
        <f>'I. Фін результат'!F7</f>
        <v>15856</v>
      </c>
      <c r="G41" s="165"/>
      <c r="H41" s="165"/>
      <c r="I41" s="165"/>
      <c r="J41" s="165"/>
    </row>
    <row r="42" spans="1:11" ht="20.100000000000001" customHeight="1">
      <c r="A42" s="205" t="s">
        <v>145</v>
      </c>
      <c r="B42" s="7">
        <v>1010</v>
      </c>
      <c r="C42" s="96">
        <f>'I. Фін результат'!C8</f>
        <v>-10614.1</v>
      </c>
      <c r="D42" s="96">
        <f>'I. Фін результат'!D8</f>
        <v>-13152</v>
      </c>
      <c r="E42" s="96">
        <f>'I. Фін результат'!E8</f>
        <v>-13788.2408</v>
      </c>
      <c r="F42" s="96">
        <f>'I. Фін результат'!F8</f>
        <v>-15856</v>
      </c>
      <c r="G42" s="165"/>
      <c r="H42" s="165"/>
      <c r="I42" s="165"/>
      <c r="J42" s="165"/>
      <c r="K42" s="193"/>
    </row>
    <row r="43" spans="1:11" ht="20.100000000000001" customHeight="1">
      <c r="A43" s="206" t="s">
        <v>206</v>
      </c>
      <c r="B43" s="7">
        <v>1020</v>
      </c>
      <c r="C43" s="107">
        <f>SUM(C41:C42)</f>
        <v>3108.5</v>
      </c>
      <c r="D43" s="107">
        <f>SUM(D41:D42)</f>
        <v>0</v>
      </c>
      <c r="E43" s="107"/>
      <c r="F43" s="107">
        <f>SUM(F41:F42)</f>
        <v>0</v>
      </c>
      <c r="G43" s="165"/>
      <c r="H43" s="165"/>
      <c r="I43" s="166"/>
      <c r="J43" s="166"/>
    </row>
    <row r="44" spans="1:11" ht="20.100000000000001" customHeight="1">
      <c r="A44" s="205" t="s">
        <v>133</v>
      </c>
      <c r="B44" s="7">
        <v>1030</v>
      </c>
      <c r="C44" s="96">
        <f>'I. Фін результат'!C26</f>
        <v>-2461</v>
      </c>
      <c r="D44" s="96">
        <v>-2795</v>
      </c>
      <c r="E44" s="96">
        <v>-2795</v>
      </c>
      <c r="F44" s="96">
        <f>'I. Фін результат'!F26</f>
        <v>-2968</v>
      </c>
      <c r="G44" s="165"/>
      <c r="H44" s="165"/>
      <c r="I44" s="165"/>
      <c r="J44" s="165"/>
    </row>
    <row r="45" spans="1:11" ht="20.100000000000001" customHeight="1">
      <c r="A45" s="205" t="s">
        <v>132</v>
      </c>
      <c r="B45" s="7">
        <v>1060</v>
      </c>
      <c r="C45" s="96">
        <f>'I. Фін результат'!C49</f>
        <v>0</v>
      </c>
      <c r="D45" s="96">
        <f>'I. Фін результат'!D49</f>
        <v>0</v>
      </c>
      <c r="E45" s="96">
        <f>'I. Фін результат'!E49</f>
        <v>0</v>
      </c>
      <c r="F45" s="96">
        <f>'I. Фін результат'!F49</f>
        <v>0</v>
      </c>
      <c r="G45" s="165"/>
      <c r="H45" s="165"/>
      <c r="I45" s="164"/>
      <c r="J45" s="164"/>
    </row>
    <row r="46" spans="1:11" ht="20.100000000000001" customHeight="1">
      <c r="A46" s="205" t="s">
        <v>235</v>
      </c>
      <c r="B46" s="7">
        <v>1070</v>
      </c>
      <c r="C46" s="96">
        <f>'I. Фін результат'!C57</f>
        <v>0</v>
      </c>
      <c r="D46" s="96">
        <f>'I. Фін результат'!D57</f>
        <v>2900</v>
      </c>
      <c r="E46" s="96">
        <f>'I. Фін результат'!E57</f>
        <v>2900</v>
      </c>
      <c r="F46" s="96">
        <f>'I. Фін результат'!F57</f>
        <v>3100</v>
      </c>
      <c r="G46" s="165"/>
      <c r="H46" s="165"/>
      <c r="I46" s="165"/>
      <c r="J46" s="165"/>
      <c r="K46" s="193"/>
    </row>
    <row r="47" spans="1:11" ht="20.100000000000001" customHeight="1">
      <c r="A47" s="229" t="s">
        <v>30</v>
      </c>
      <c r="B47" s="151">
        <v>1080</v>
      </c>
      <c r="C47" s="164">
        <f>'I. Фін результат'!C62</f>
        <v>-96.5</v>
      </c>
      <c r="D47" s="164">
        <f>'I. Фін результат'!D62</f>
        <v>0</v>
      </c>
      <c r="E47" s="164"/>
      <c r="F47" s="164">
        <f ca="1">'I. Фін результат'!F62</f>
        <v>0</v>
      </c>
      <c r="G47" s="165"/>
      <c r="H47" s="165"/>
      <c r="I47" s="164"/>
      <c r="J47" s="164"/>
    </row>
    <row r="48" spans="1:11" ht="20.100000000000001" customHeight="1">
      <c r="A48" s="167" t="s">
        <v>3</v>
      </c>
      <c r="B48" s="151">
        <v>1100</v>
      </c>
      <c r="C48" s="166">
        <f>SUM(C43:C47)</f>
        <v>551</v>
      </c>
      <c r="D48" s="166">
        <f>SUM(D43:D47)</f>
        <v>105</v>
      </c>
      <c r="E48" s="166">
        <f>SUM(E43:E47)</f>
        <v>105</v>
      </c>
      <c r="F48" s="166">
        <f>F46+F44</f>
        <v>132</v>
      </c>
      <c r="G48" s="165"/>
      <c r="H48" s="165"/>
      <c r="I48" s="165"/>
      <c r="J48" s="165"/>
    </row>
    <row r="49" spans="1:10" ht="20.100000000000001" customHeight="1">
      <c r="A49" s="230" t="s">
        <v>134</v>
      </c>
      <c r="B49" s="151">
        <v>1310</v>
      </c>
      <c r="C49" s="166">
        <f>'I. Фін результат'!C99</f>
        <v>745.1</v>
      </c>
      <c r="D49" s="166">
        <f>'I. Фін результат'!D99</f>
        <v>303</v>
      </c>
      <c r="E49" s="166">
        <f>'I. Фін результат'!E99</f>
        <v>302.75920000000042</v>
      </c>
      <c r="F49" s="166">
        <f>'I. Фін результат'!F99</f>
        <v>344</v>
      </c>
      <c r="G49" s="165"/>
      <c r="H49" s="165"/>
      <c r="I49" s="165"/>
      <c r="J49" s="165"/>
    </row>
    <row r="50" spans="1:10" ht="20.100000000000001" customHeight="1">
      <c r="A50" s="230" t="s">
        <v>181</v>
      </c>
      <c r="B50" s="151">
        <f>' V. Коефіцієнти'!B8</f>
        <v>5010</v>
      </c>
      <c r="C50" s="168">
        <f>(C49/C41)*100</f>
        <v>5.4297290600906534</v>
      </c>
      <c r="D50" s="168">
        <f>(D49/D41)*100</f>
        <v>2.3038321167883211</v>
      </c>
      <c r="E50" s="168">
        <f>(E49/E41)*100</f>
        <v>2.195816652161303</v>
      </c>
      <c r="F50" s="168">
        <f>(F49/F41)*100</f>
        <v>2.1695257315842582</v>
      </c>
      <c r="G50" s="165"/>
      <c r="H50" s="165"/>
      <c r="I50" s="165"/>
      <c r="J50" s="165"/>
    </row>
    <row r="51" spans="1:10" ht="20.100000000000001" customHeight="1">
      <c r="A51" s="169" t="s">
        <v>236</v>
      </c>
      <c r="B51" s="170">
        <v>1110</v>
      </c>
      <c r="C51" s="164">
        <f>'I. Фін результат'!C70</f>
        <v>0</v>
      </c>
      <c r="D51" s="164">
        <f>'I. Фін результат'!D70</f>
        <v>0</v>
      </c>
      <c r="E51" s="164">
        <f>'I. Фін результат'!E70</f>
        <v>0</v>
      </c>
      <c r="F51" s="164">
        <f ca="1">'I. Фін результат'!F70</f>
        <v>0</v>
      </c>
      <c r="G51" s="164"/>
      <c r="H51" s="164"/>
      <c r="I51" s="164"/>
      <c r="J51" s="164"/>
    </row>
    <row r="52" spans="1:10" ht="20.100000000000001" customHeight="1">
      <c r="A52" s="169" t="s">
        <v>237</v>
      </c>
      <c r="B52" s="170">
        <v>1120</v>
      </c>
      <c r="C52" s="164" t="str">
        <f>'I. Фін результат'!C71</f>
        <v>(    )</v>
      </c>
      <c r="D52" s="164" t="str">
        <f>'I. Фін результат'!D71</f>
        <v>(    )</v>
      </c>
      <c r="E52" s="164" t="str">
        <f>'I. Фін результат'!E71</f>
        <v>(    )</v>
      </c>
      <c r="F52" s="164">
        <f ca="1">'I. Фін результат'!F71</f>
        <v>0</v>
      </c>
      <c r="G52" s="164"/>
      <c r="H52" s="164"/>
      <c r="I52" s="164"/>
      <c r="J52" s="164"/>
    </row>
    <row r="53" spans="1:10" ht="20.100000000000001" customHeight="1">
      <c r="A53" s="169" t="s">
        <v>238</v>
      </c>
      <c r="B53" s="170">
        <v>1130</v>
      </c>
      <c r="C53" s="164">
        <f>'I. Фін результат'!C72</f>
        <v>0</v>
      </c>
      <c r="D53" s="164">
        <f>'I. Фін результат'!D72</f>
        <v>0</v>
      </c>
      <c r="E53" s="164">
        <f>'I. Фін результат'!E72</f>
        <v>0</v>
      </c>
      <c r="F53" s="164">
        <f ca="1">'I. Фін результат'!F72</f>
        <v>0</v>
      </c>
      <c r="G53" s="164"/>
      <c r="H53" s="164"/>
      <c r="I53" s="164"/>
      <c r="J53" s="164"/>
    </row>
    <row r="54" spans="1:10" ht="20.100000000000001" customHeight="1">
      <c r="A54" s="169" t="s">
        <v>239</v>
      </c>
      <c r="B54" s="170">
        <v>1140</v>
      </c>
      <c r="C54" s="164" t="str">
        <f>'I. Фін результат'!C73</f>
        <v>(    )</v>
      </c>
      <c r="D54" s="164" t="str">
        <f>'I. Фін результат'!D73</f>
        <v>(    )</v>
      </c>
      <c r="E54" s="164" t="str">
        <f>'I. Фін результат'!E73</f>
        <v>(    )</v>
      </c>
      <c r="F54" s="164">
        <f>'I. Фін результат'!F73</f>
        <v>0</v>
      </c>
      <c r="G54" s="164"/>
      <c r="H54" s="164"/>
      <c r="I54" s="164"/>
      <c r="J54" s="164"/>
    </row>
    <row r="55" spans="1:10" ht="20.100000000000001" customHeight="1">
      <c r="A55" s="169" t="s">
        <v>241</v>
      </c>
      <c r="B55" s="170">
        <v>1150</v>
      </c>
      <c r="C55" s="164">
        <f>'I. Фін результат'!C74</f>
        <v>0</v>
      </c>
      <c r="D55" s="164">
        <f>'I. Фін результат'!D74</f>
        <v>0</v>
      </c>
      <c r="E55" s="164">
        <f>'I. Фін результат'!E74</f>
        <v>0</v>
      </c>
      <c r="F55" s="164">
        <f>'I. Фін результат'!F74</f>
        <v>0</v>
      </c>
      <c r="G55" s="164"/>
      <c r="H55" s="164"/>
      <c r="I55" s="164"/>
      <c r="J55" s="164"/>
    </row>
    <row r="56" spans="1:10" ht="20.100000000000001" customHeight="1">
      <c r="A56" s="229" t="s">
        <v>479</v>
      </c>
      <c r="B56" s="151">
        <v>1160</v>
      </c>
      <c r="C56" s="165">
        <f>'I. Фін результат'!C77</f>
        <v>-480.3</v>
      </c>
      <c r="D56" s="164">
        <f>'I. Фін результат'!D77</f>
        <v>0</v>
      </c>
      <c r="E56" s="164">
        <f>'I. Фін результат'!E77</f>
        <v>0</v>
      </c>
      <c r="F56" s="164">
        <f ca="1">'I. Фін результат'!F77</f>
        <v>0</v>
      </c>
      <c r="G56" s="164"/>
      <c r="H56" s="164"/>
      <c r="I56" s="164"/>
      <c r="J56" s="164"/>
    </row>
    <row r="57" spans="1:10" ht="20.100000000000001" customHeight="1">
      <c r="A57" s="230" t="s">
        <v>98</v>
      </c>
      <c r="B57" s="151">
        <v>1170</v>
      </c>
      <c r="C57" s="168">
        <f>SUM(C48, C51:C56)</f>
        <v>70.699999999999989</v>
      </c>
      <c r="D57" s="166">
        <f>SUM(D48, D51:D56)</f>
        <v>105</v>
      </c>
      <c r="E57" s="166">
        <f>SUM(E48, E51:E56)</f>
        <v>105</v>
      </c>
      <c r="F57" s="166">
        <f>F48</f>
        <v>132</v>
      </c>
      <c r="G57" s="165"/>
      <c r="H57" s="165"/>
      <c r="I57" s="165"/>
      <c r="J57" s="165"/>
    </row>
    <row r="58" spans="1:10" ht="20.100000000000001" customHeight="1">
      <c r="A58" s="169" t="s">
        <v>242</v>
      </c>
      <c r="B58" s="162">
        <v>1180</v>
      </c>
      <c r="C58" s="165">
        <f>(-C57*18%)</f>
        <v>-12.725999999999997</v>
      </c>
      <c r="D58" s="165">
        <f>(-D57*18%)</f>
        <v>-18.899999999999999</v>
      </c>
      <c r="E58" s="165">
        <f>(-E57*18%)</f>
        <v>-18.899999999999999</v>
      </c>
      <c r="F58" s="165">
        <f>(-F57*18%)</f>
        <v>-23.759999999999998</v>
      </c>
      <c r="G58" s="164"/>
      <c r="H58" s="164"/>
      <c r="I58" s="164"/>
      <c r="J58" s="164"/>
    </row>
    <row r="59" spans="1:10" ht="20.100000000000001" customHeight="1">
      <c r="A59" s="169" t="s">
        <v>243</v>
      </c>
      <c r="B59" s="162">
        <v>1181</v>
      </c>
      <c r="C59" s="164">
        <f>'I. Фін результат'!C82</f>
        <v>0</v>
      </c>
      <c r="D59" s="164">
        <f>'I. Фін результат'!D82</f>
        <v>0</v>
      </c>
      <c r="E59" s="164">
        <f>'I. Фін результат'!E82</f>
        <v>0</v>
      </c>
      <c r="F59" s="164">
        <f ca="1">'I. Фін результат'!F82</f>
        <v>0</v>
      </c>
      <c r="G59" s="164"/>
      <c r="H59" s="164"/>
      <c r="I59" s="164"/>
      <c r="J59" s="164"/>
    </row>
    <row r="60" spans="1:10" s="212" customFormat="1" ht="20.100000000000001" customHeight="1">
      <c r="A60" s="169" t="s">
        <v>491</v>
      </c>
      <c r="B60" s="162">
        <v>1182</v>
      </c>
      <c r="C60" s="165">
        <f>(-C57*15%)</f>
        <v>-10.604999999999999</v>
      </c>
      <c r="D60" s="165">
        <f>(-D57*15%)</f>
        <v>-15.75</v>
      </c>
      <c r="E60" s="165">
        <f>(-E57*15%)</f>
        <v>-15.75</v>
      </c>
      <c r="F60" s="165">
        <f>(-F57*15%)</f>
        <v>-19.8</v>
      </c>
      <c r="G60" s="164"/>
      <c r="H60" s="164"/>
      <c r="I60" s="164"/>
      <c r="J60" s="164"/>
    </row>
    <row r="61" spans="1:10" ht="20.100000000000001" customHeight="1">
      <c r="A61" s="169" t="s">
        <v>244</v>
      </c>
      <c r="B61" s="170">
        <v>1190</v>
      </c>
      <c r="C61" s="164">
        <f>'I. Фін результат'!C84</f>
        <v>0</v>
      </c>
      <c r="D61" s="164">
        <f>'I. Фін результат'!D84</f>
        <v>0</v>
      </c>
      <c r="E61" s="164">
        <f>'I. Фін результат'!E84</f>
        <v>0</v>
      </c>
      <c r="F61" s="164">
        <f ca="1">'I. Фін результат'!F84</f>
        <v>0</v>
      </c>
      <c r="G61" s="164"/>
      <c r="H61" s="164"/>
      <c r="I61" s="164"/>
      <c r="J61" s="164"/>
    </row>
    <row r="62" spans="1:10" ht="20.100000000000001" customHeight="1">
      <c r="A62" s="169" t="s">
        <v>245</v>
      </c>
      <c r="B62" s="151">
        <v>1191</v>
      </c>
      <c r="C62" s="164" t="str">
        <f>'I. Фін результат'!C85</f>
        <v>(    )</v>
      </c>
      <c r="D62" s="164" t="str">
        <f>'I. Фін результат'!D85</f>
        <v>(    )</v>
      </c>
      <c r="E62" s="164" t="str">
        <f>'I. Фін результат'!E85</f>
        <v>(    )</v>
      </c>
      <c r="F62" s="164">
        <f ca="1">'I. Фін результат'!F85</f>
        <v>0</v>
      </c>
      <c r="G62" s="164"/>
      <c r="H62" s="164"/>
      <c r="I62" s="164"/>
      <c r="J62" s="164"/>
    </row>
    <row r="63" spans="1:10" ht="39" customHeight="1">
      <c r="A63" s="167" t="s">
        <v>446</v>
      </c>
      <c r="B63" s="151">
        <v>1200</v>
      </c>
      <c r="C63" s="168">
        <f>SUM(C57:C62)</f>
        <v>47.368999999999993</v>
      </c>
      <c r="D63" s="168">
        <f>SUM(D57:D62)</f>
        <v>70.349999999999994</v>
      </c>
      <c r="E63" s="168">
        <f>SUM(E57:E62)</f>
        <v>70.349999999999994</v>
      </c>
      <c r="F63" s="168">
        <f>F57+F58+F60</f>
        <v>88.440000000000012</v>
      </c>
      <c r="G63" s="168"/>
      <c r="H63" s="168"/>
      <c r="I63" s="168"/>
      <c r="J63" s="168"/>
    </row>
    <row r="64" spans="1:10" ht="24.95" customHeight="1">
      <c r="A64" s="317" t="s">
        <v>136</v>
      </c>
      <c r="B64" s="317"/>
      <c r="C64" s="317"/>
      <c r="D64" s="317"/>
      <c r="E64" s="317"/>
      <c r="F64" s="317"/>
      <c r="G64" s="317"/>
      <c r="H64" s="317"/>
      <c r="I64" s="317"/>
      <c r="J64" s="317"/>
    </row>
    <row r="65" spans="1:11" ht="37.5">
      <c r="A65" s="171" t="s">
        <v>316</v>
      </c>
      <c r="B65" s="151">
        <v>2110</v>
      </c>
      <c r="C65" s="166">
        <f>'ІІ. Розр. з бюджетом'!C20</f>
        <v>3198.1</v>
      </c>
      <c r="D65" s="166">
        <f>D66+D67+D72</f>
        <v>2693.9</v>
      </c>
      <c r="E65" s="166">
        <f>E66+E67+E72</f>
        <v>2693.9</v>
      </c>
      <c r="F65" s="166">
        <f>'ІІ. Розр. з бюджетом'!F20</f>
        <v>3179.7249999999999</v>
      </c>
      <c r="G65" s="165"/>
      <c r="H65" s="165"/>
      <c r="I65" s="166"/>
      <c r="J65" s="166"/>
    </row>
    <row r="66" spans="1:11">
      <c r="A66" s="169" t="s">
        <v>278</v>
      </c>
      <c r="B66" s="151">
        <v>2111</v>
      </c>
      <c r="C66" s="165">
        <f>'ІІ. Розр. з бюджетом'!C21</f>
        <v>12.7</v>
      </c>
      <c r="D66" s="165">
        <f>'ІІ. Розр. з бюджетом'!D21</f>
        <v>18.899999999999999</v>
      </c>
      <c r="E66" s="165">
        <f>'ІІ. Розр. з бюджетом'!E21</f>
        <v>18.899999999999999</v>
      </c>
      <c r="F66" s="165">
        <f>'ІІ. Розр. з бюджетом'!F21</f>
        <v>23.759999999999998</v>
      </c>
      <c r="G66" s="165"/>
      <c r="H66" s="165"/>
      <c r="I66" s="165"/>
      <c r="J66" s="165"/>
    </row>
    <row r="67" spans="1:11" ht="37.5">
      <c r="A67" s="169" t="s">
        <v>334</v>
      </c>
      <c r="B67" s="151">
        <v>2112</v>
      </c>
      <c r="C67" s="164">
        <f>'ІІ. Розр. з бюджетом'!C22</f>
        <v>3083.5</v>
      </c>
      <c r="D67" s="164">
        <f>'ІІ. Розр. з бюджетом'!D22</f>
        <v>2675</v>
      </c>
      <c r="E67" s="164">
        <f>'ІІ. Розр. з бюджетом'!E22</f>
        <v>2675</v>
      </c>
      <c r="F67" s="164">
        <f>'ІІ. Розр. з бюджетом'!F22</f>
        <v>3155.9649999999997</v>
      </c>
      <c r="G67" s="165"/>
      <c r="H67" s="165"/>
      <c r="I67" s="165"/>
      <c r="J67" s="165"/>
    </row>
    <row r="68" spans="1:11" ht="37.5">
      <c r="A68" s="48" t="s">
        <v>335</v>
      </c>
      <c r="B68" s="8">
        <v>2113</v>
      </c>
      <c r="C68" s="96">
        <f>'ІІ. Розр. з бюджетом'!C23</f>
        <v>0</v>
      </c>
      <c r="D68" s="96">
        <f>'ІІ. Розр. з бюджетом'!D23</f>
        <v>0</v>
      </c>
      <c r="E68" s="96">
        <f>'ІІ. Розр. з бюджетом'!E23</f>
        <v>0</v>
      </c>
      <c r="F68" s="96">
        <f>'ІІ. Розр. з бюджетом'!F23</f>
        <v>0</v>
      </c>
      <c r="G68" s="96"/>
      <c r="H68" s="164"/>
      <c r="I68" s="164"/>
      <c r="J68" s="164"/>
    </row>
    <row r="69" spans="1:11">
      <c r="A69" s="48" t="s">
        <v>87</v>
      </c>
      <c r="B69" s="53">
        <v>2114</v>
      </c>
      <c r="C69" s="96">
        <f>'ІІ. Розр. з бюджетом'!C24</f>
        <v>0</v>
      </c>
      <c r="D69" s="96">
        <f>'ІІ. Розр. з бюджетом'!D24</f>
        <v>0</v>
      </c>
      <c r="E69" s="96">
        <f>'ІІ. Розр. з бюджетом'!E24</f>
        <v>0</v>
      </c>
      <c r="F69" s="96">
        <f>'ІІ. Розр. з бюджетом'!F24</f>
        <v>0</v>
      </c>
      <c r="G69" s="96"/>
      <c r="H69" s="164"/>
      <c r="I69" s="164"/>
      <c r="J69" s="164"/>
    </row>
    <row r="70" spans="1:11" ht="37.5">
      <c r="A70" s="172" t="s">
        <v>319</v>
      </c>
      <c r="B70" s="173">
        <v>2115</v>
      </c>
      <c r="C70" s="164">
        <f>'ІІ. Розр. з бюджетом'!C25</f>
        <v>0</v>
      </c>
      <c r="D70" s="164">
        <f>'ІІ. Розр. з бюджетом'!D25</f>
        <v>0</v>
      </c>
      <c r="E70" s="164">
        <f>'ІІ. Розр. з бюджетом'!E25</f>
        <v>0</v>
      </c>
      <c r="F70" s="164">
        <f>'ІІ. Розр. з бюджетом'!F25</f>
        <v>0</v>
      </c>
      <c r="G70" s="164"/>
      <c r="H70" s="164"/>
      <c r="I70" s="164"/>
      <c r="J70" s="164"/>
    </row>
    <row r="71" spans="1:11">
      <c r="A71" s="174" t="s">
        <v>105</v>
      </c>
      <c r="B71" s="162">
        <v>2116</v>
      </c>
      <c r="C71" s="96">
        <f>'ІІ. Розр. з бюджетом'!C26</f>
        <v>0</v>
      </c>
      <c r="D71" s="96">
        <f>'ІІ. Розр. з бюджетом'!D26</f>
        <v>0</v>
      </c>
      <c r="E71" s="96">
        <f>'ІІ. Розр. з бюджетом'!E26</f>
        <v>0</v>
      </c>
      <c r="F71" s="96">
        <f>'ІІ. Розр. з бюджетом'!F26</f>
        <v>0</v>
      </c>
      <c r="G71" s="164"/>
      <c r="H71" s="164"/>
      <c r="I71" s="164"/>
      <c r="J71" s="164"/>
    </row>
    <row r="72" spans="1:11">
      <c r="A72" s="174" t="s">
        <v>336</v>
      </c>
      <c r="B72" s="162">
        <v>2117</v>
      </c>
      <c r="C72" s="96">
        <f>'ІІ. Розр. з бюджетом'!C27</f>
        <v>0</v>
      </c>
      <c r="D72" s="96">
        <f>'ІІ. Розр. з бюджетом'!D27</f>
        <v>0</v>
      </c>
      <c r="E72" s="96">
        <f>'ІІ. Розр. з бюджетом'!E27</f>
        <v>0</v>
      </c>
      <c r="F72" s="96">
        <f>'ІІ. Розр. з бюджетом'!F27</f>
        <v>0</v>
      </c>
      <c r="G72" s="165"/>
      <c r="H72" s="165"/>
      <c r="I72" s="165"/>
      <c r="J72" s="165"/>
    </row>
    <row r="73" spans="1:11" s="244" customFormat="1">
      <c r="A73" s="48" t="s">
        <v>364</v>
      </c>
      <c r="B73" s="162">
        <v>2119</v>
      </c>
      <c r="C73" s="96">
        <f>'ІІ. Розр. з бюджетом'!C29</f>
        <v>101.9</v>
      </c>
      <c r="D73" s="96"/>
      <c r="E73" s="96"/>
      <c r="F73" s="96"/>
      <c r="G73" s="165"/>
      <c r="H73" s="165"/>
      <c r="I73" s="165"/>
      <c r="J73" s="165"/>
    </row>
    <row r="74" spans="1:11" ht="60" customHeight="1">
      <c r="A74" s="207" t="s">
        <v>421</v>
      </c>
      <c r="B74" s="162">
        <v>2120</v>
      </c>
      <c r="C74" s="166">
        <f>'ІІ. Розр. з бюджетом'!C30</f>
        <v>1252</v>
      </c>
      <c r="D74" s="166">
        <f>'ІІ. Розр. з бюджетом'!D30</f>
        <v>1640</v>
      </c>
      <c r="E74" s="164">
        <f>D74</f>
        <v>1640</v>
      </c>
      <c r="F74" s="168">
        <f>'ІІ. Розр. з бюджетом'!F30</f>
        <v>1954.7</v>
      </c>
      <c r="G74" s="165"/>
      <c r="H74" s="165"/>
      <c r="I74" s="165"/>
      <c r="J74" s="165"/>
    </row>
    <row r="75" spans="1:11" ht="37.5">
      <c r="A75" s="175" t="s">
        <v>320</v>
      </c>
      <c r="B75" s="162">
        <v>2130</v>
      </c>
      <c r="C75" s="166">
        <f>'ІІ. Розр. з бюджетом'!C35</f>
        <v>1538</v>
      </c>
      <c r="D75" s="166">
        <f>'ІІ. Розр. з бюджетом'!D35</f>
        <v>1684</v>
      </c>
      <c r="E75" s="164">
        <f>D75</f>
        <v>1684</v>
      </c>
      <c r="F75" s="166">
        <f>'ІІ. Розр. з бюджетом'!F35</f>
        <v>2002.6399754370007</v>
      </c>
      <c r="G75" s="165"/>
      <c r="H75" s="165"/>
      <c r="I75" s="165"/>
      <c r="J75" s="165"/>
    </row>
    <row r="76" spans="1:11" ht="75">
      <c r="A76" s="174" t="s">
        <v>337</v>
      </c>
      <c r="B76" s="162">
        <v>2131</v>
      </c>
      <c r="C76" s="164">
        <f>'ІІ. Розр. з бюджетом'!C36</f>
        <v>0</v>
      </c>
      <c r="D76" s="164">
        <f>'ІІ. Розр. з бюджетом'!D36</f>
        <v>0</v>
      </c>
      <c r="E76" s="164">
        <f>'ІІ. Розр. з бюджетом'!E36</f>
        <v>0</v>
      </c>
      <c r="F76" s="164">
        <f>'ІІ. Розр. з бюджетом'!F36</f>
        <v>0</v>
      </c>
      <c r="G76" s="164"/>
      <c r="H76" s="164"/>
      <c r="I76" s="164"/>
      <c r="J76" s="164"/>
    </row>
    <row r="77" spans="1:11" s="191" customFormat="1">
      <c r="A77" s="207" t="s">
        <v>448</v>
      </c>
      <c r="B77" s="163">
        <v>2200</v>
      </c>
      <c r="C77" s="164"/>
      <c r="D77" s="164"/>
      <c r="E77" s="164"/>
      <c r="F77" s="164"/>
      <c r="G77" s="164"/>
      <c r="H77" s="164"/>
      <c r="I77" s="164"/>
      <c r="J77" s="164"/>
    </row>
    <row r="78" spans="1:11" ht="24.95" customHeight="1">
      <c r="A78" s="327" t="s">
        <v>447</v>
      </c>
      <c r="B78" s="328"/>
      <c r="C78" s="328"/>
      <c r="D78" s="328"/>
      <c r="E78" s="328"/>
      <c r="F78" s="328"/>
      <c r="G78" s="328"/>
      <c r="H78" s="328"/>
      <c r="I78" s="328"/>
      <c r="J78" s="329"/>
    </row>
    <row r="79" spans="1:11" ht="20.100000000000001" customHeight="1">
      <c r="A79" s="174" t="s">
        <v>171</v>
      </c>
      <c r="B79" s="170">
        <v>4000</v>
      </c>
      <c r="C79" s="165">
        <f>'IV. Кап. інвестиції'!C6</f>
        <v>7.6</v>
      </c>
      <c r="D79" s="164">
        <f>'IV. Кап. інвестиції'!D6</f>
        <v>150</v>
      </c>
      <c r="E79" s="164">
        <f>(C79*8.9%)+C79</f>
        <v>8.2763999999999989</v>
      </c>
      <c r="F79" s="96">
        <f>'IV. Кап. інвестиції'!F6</f>
        <v>150</v>
      </c>
      <c r="G79" s="165"/>
      <c r="H79" s="165"/>
      <c r="I79" s="165"/>
      <c r="J79" s="165"/>
      <c r="K79" s="201"/>
    </row>
    <row r="80" spans="1:11" ht="24.95" customHeight="1">
      <c r="A80" s="322" t="s">
        <v>449</v>
      </c>
      <c r="B80" s="322"/>
      <c r="C80" s="322"/>
      <c r="D80" s="322"/>
      <c r="E80" s="322"/>
      <c r="F80" s="322"/>
      <c r="G80" s="322"/>
      <c r="H80" s="322"/>
      <c r="I80" s="322"/>
      <c r="J80" s="322"/>
    </row>
    <row r="81" spans="1:11" ht="72" customHeight="1">
      <c r="A81" s="208" t="s">
        <v>422</v>
      </c>
      <c r="B81" s="209">
        <v>5010</v>
      </c>
      <c r="C81" s="231">
        <f>C63/C41*100%</f>
        <v>3.4518968708553768E-3</v>
      </c>
      <c r="D81" s="231">
        <f>D63/D41*100%</f>
        <v>5.3489963503649627E-3</v>
      </c>
      <c r="E81" s="231">
        <f>E63/E41*100%</f>
        <v>5.1022628372497823E-3</v>
      </c>
      <c r="F81" s="231">
        <f>F63/F41*100%</f>
        <v>5.5776992936427856E-3</v>
      </c>
      <c r="G81" s="178"/>
      <c r="H81" s="178"/>
      <c r="I81" s="178"/>
      <c r="J81" s="178"/>
      <c r="K81" s="201"/>
    </row>
    <row r="82" spans="1:11" ht="54" customHeight="1">
      <c r="A82" s="208" t="s">
        <v>423</v>
      </c>
      <c r="B82" s="209">
        <v>5020</v>
      </c>
      <c r="C82" s="232">
        <f>C63/C96*100%</f>
        <v>6.2226922217989292E-3</v>
      </c>
      <c r="D82" s="232">
        <f>D63/D96*100%</f>
        <v>9.0096435843909674E-3</v>
      </c>
      <c r="E82" s="232">
        <f>E63/E96*100%</f>
        <v>9.2464808170024827E-3</v>
      </c>
      <c r="F82" s="232">
        <f>F63/F96*100%</f>
        <v>1.2809965237543455E-2</v>
      </c>
      <c r="G82" s="178"/>
      <c r="H82" s="178"/>
      <c r="I82" s="178"/>
      <c r="J82" s="178"/>
    </row>
    <row r="83" spans="1:11" s="191" customFormat="1" ht="56.25" customHeight="1">
      <c r="A83" s="208" t="s">
        <v>424</v>
      </c>
      <c r="B83" s="209">
        <v>5030</v>
      </c>
      <c r="C83" s="231">
        <f>C63/C104*100%</f>
        <v>6.991218360268614E-3</v>
      </c>
      <c r="D83" s="231">
        <f>D63/D104*100%</f>
        <v>1.0382997564755367E-2</v>
      </c>
      <c r="E83" s="231">
        <f>E63/E104*100%</f>
        <v>1.0382997564755367E-2</v>
      </c>
      <c r="F83" s="231">
        <f>F63/F104*100%</f>
        <v>1.3052911224263894E-2</v>
      </c>
      <c r="G83" s="178"/>
      <c r="H83" s="178"/>
      <c r="I83" s="178"/>
      <c r="J83" s="178"/>
    </row>
    <row r="84" spans="1:11" s="191" customFormat="1" ht="56.25" customHeight="1">
      <c r="A84" s="208" t="s">
        <v>425</v>
      </c>
      <c r="B84" s="209">
        <v>5040</v>
      </c>
      <c r="C84" s="231">
        <f>C49/C41*100%</f>
        <v>5.4297290600906531E-2</v>
      </c>
      <c r="D84" s="231">
        <f>D49/D41*100%</f>
        <v>2.3038321167883211E-2</v>
      </c>
      <c r="E84" s="231">
        <f>E49/E41*100%</f>
        <v>2.1958166521613028E-2</v>
      </c>
      <c r="F84" s="231">
        <f>F49/F41*100%</f>
        <v>2.1695257315842584E-2</v>
      </c>
      <c r="G84" s="178"/>
      <c r="H84" s="178"/>
      <c r="I84" s="178"/>
      <c r="J84" s="178"/>
    </row>
    <row r="85" spans="1:11" s="191" customFormat="1" ht="66.75" customHeight="1">
      <c r="A85" s="208" t="s">
        <v>426</v>
      </c>
      <c r="B85" s="209">
        <v>5050</v>
      </c>
      <c r="C85" s="196" t="s">
        <v>412</v>
      </c>
      <c r="D85" s="196" t="s">
        <v>412</v>
      </c>
      <c r="E85" s="196" t="s">
        <v>412</v>
      </c>
      <c r="F85" s="196" t="s">
        <v>412</v>
      </c>
      <c r="G85" s="196"/>
      <c r="H85" s="196"/>
      <c r="I85" s="196"/>
      <c r="J85" s="196"/>
    </row>
    <row r="86" spans="1:11" s="191" customFormat="1" ht="54" customHeight="1">
      <c r="A86" s="208" t="s">
        <v>427</v>
      </c>
      <c r="B86" s="209">
        <v>5060</v>
      </c>
      <c r="C86" s="178">
        <f>C91/C90</f>
        <v>-0.67727172878377395</v>
      </c>
      <c r="D86" s="178">
        <f>D91/D90</f>
        <v>-0.65476442749170027</v>
      </c>
      <c r="E86" s="178">
        <f>E91/E90</f>
        <v>-0.67873617924873697</v>
      </c>
      <c r="F86" s="178">
        <f>F91/F90</f>
        <v>-0.65970897789079608</v>
      </c>
      <c r="G86" s="178"/>
      <c r="H86" s="178"/>
      <c r="I86" s="178"/>
      <c r="J86" s="178"/>
    </row>
    <row r="87" spans="1:11" ht="24.95" customHeight="1">
      <c r="A87" s="317" t="s">
        <v>428</v>
      </c>
      <c r="B87" s="317"/>
      <c r="C87" s="317"/>
      <c r="D87" s="317"/>
      <c r="E87" s="317"/>
      <c r="F87" s="317"/>
      <c r="G87" s="317"/>
      <c r="H87" s="317"/>
      <c r="I87" s="317"/>
      <c r="J87" s="317"/>
    </row>
    <row r="88" spans="1:11" ht="35.25" customHeight="1">
      <c r="A88" s="208" t="s">
        <v>429</v>
      </c>
      <c r="B88" s="209">
        <v>6000</v>
      </c>
      <c r="C88" s="96"/>
      <c r="D88" s="164"/>
      <c r="E88" s="164"/>
      <c r="F88" s="164"/>
      <c r="G88" s="177"/>
      <c r="H88" s="177"/>
      <c r="I88" s="177"/>
      <c r="J88" s="177"/>
    </row>
    <row r="89" spans="1:11" ht="20.100000000000001" customHeight="1">
      <c r="A89" s="208" t="s">
        <v>430</v>
      </c>
      <c r="B89" s="209">
        <v>6001</v>
      </c>
      <c r="C89" s="109">
        <v>881.5</v>
      </c>
      <c r="D89" s="165">
        <f>881.5+100</f>
        <v>981.5</v>
      </c>
      <c r="E89" s="165">
        <v>881.5</v>
      </c>
      <c r="F89" s="164">
        <f>C89+100</f>
        <v>981.5</v>
      </c>
      <c r="G89" s="164"/>
      <c r="H89" s="164"/>
      <c r="I89" s="164"/>
      <c r="J89" s="164"/>
    </row>
    <row r="90" spans="1:11" ht="20.100000000000001" customHeight="1">
      <c r="A90" s="208" t="s">
        <v>431</v>
      </c>
      <c r="B90" s="209">
        <v>6002</v>
      </c>
      <c r="C90" s="109">
        <v>2731.4</v>
      </c>
      <c r="D90" s="165">
        <f>2731.4+100</f>
        <v>2831.4</v>
      </c>
      <c r="E90" s="165">
        <v>2731.4</v>
      </c>
      <c r="F90" s="164">
        <f>C90+100</f>
        <v>2831.4</v>
      </c>
      <c r="G90" s="164"/>
      <c r="H90" s="164"/>
      <c r="I90" s="164"/>
      <c r="J90" s="164"/>
    </row>
    <row r="91" spans="1:11" ht="20.100000000000001" customHeight="1">
      <c r="A91" s="208" t="s">
        <v>432</v>
      </c>
      <c r="B91" s="209">
        <v>6003</v>
      </c>
      <c r="C91" s="109">
        <v>-1849.9</v>
      </c>
      <c r="D91" s="165">
        <v>-1853.9</v>
      </c>
      <c r="E91" s="165">
        <v>-1853.9</v>
      </c>
      <c r="F91" s="164">
        <f>C91-18</f>
        <v>-1867.9</v>
      </c>
      <c r="G91" s="164"/>
      <c r="H91" s="164"/>
      <c r="I91" s="164"/>
      <c r="J91" s="164"/>
    </row>
    <row r="92" spans="1:11" ht="25.5" customHeight="1">
      <c r="A92" s="80" t="s">
        <v>433</v>
      </c>
      <c r="B92" s="7">
        <v>6010</v>
      </c>
      <c r="C92" s="96"/>
      <c r="D92" s="164"/>
      <c r="E92" s="164"/>
      <c r="F92" s="164"/>
      <c r="G92" s="164"/>
      <c r="H92" s="164"/>
      <c r="I92" s="164"/>
      <c r="J92" s="164"/>
    </row>
    <row r="93" spans="1:11" ht="26.25" customHeight="1">
      <c r="A93" s="80" t="s">
        <v>434</v>
      </c>
      <c r="B93" s="7">
        <v>6011</v>
      </c>
      <c r="C93" s="109">
        <v>4477.3999999999996</v>
      </c>
      <c r="D93" s="165">
        <v>4477.3999999999996</v>
      </c>
      <c r="E93" s="165">
        <v>4477.3999999999996</v>
      </c>
      <c r="F93" s="165">
        <f>C93</f>
        <v>4477.3999999999996</v>
      </c>
      <c r="G93" s="165"/>
      <c r="H93" s="165"/>
      <c r="I93" s="165"/>
      <c r="J93" s="165"/>
    </row>
    <row r="94" spans="1:11" s="180" customFormat="1" ht="44.25" customHeight="1">
      <c r="A94" s="80" t="s">
        <v>435</v>
      </c>
      <c r="B94" s="7">
        <v>6012</v>
      </c>
      <c r="C94" s="109">
        <v>481.6</v>
      </c>
      <c r="D94" s="165">
        <v>481.6</v>
      </c>
      <c r="E94" s="165">
        <v>481.6</v>
      </c>
      <c r="F94" s="165">
        <f>C94</f>
        <v>481.6</v>
      </c>
      <c r="G94" s="165"/>
      <c r="H94" s="165"/>
      <c r="I94" s="165"/>
      <c r="J94" s="165"/>
    </row>
    <row r="95" spans="1:11" ht="20.100000000000001" customHeight="1">
      <c r="A95" s="80" t="s">
        <v>436</v>
      </c>
      <c r="B95" s="7">
        <v>6013</v>
      </c>
      <c r="C95" s="109">
        <v>890.3</v>
      </c>
      <c r="D95" s="165">
        <v>890.3</v>
      </c>
      <c r="E95" s="165">
        <v>890.3</v>
      </c>
      <c r="F95" s="164">
        <v>0</v>
      </c>
      <c r="G95" s="164"/>
      <c r="H95" s="164"/>
      <c r="I95" s="164"/>
      <c r="J95" s="164"/>
    </row>
    <row r="96" spans="1:11" ht="20.100000000000001" customHeight="1">
      <c r="A96" s="207" t="s">
        <v>437</v>
      </c>
      <c r="B96" s="106">
        <v>6020</v>
      </c>
      <c r="C96" s="107">
        <f>C88+C89+C90+C91+C92+C93+C94+C95</f>
        <v>7612.3</v>
      </c>
      <c r="D96" s="166">
        <f>D88+D89+D90+D91+D92+D93+D94+D95</f>
        <v>7808.3</v>
      </c>
      <c r="E96" s="166">
        <f>E88+E89+E90+E91+E92+E93+E94+E95</f>
        <v>7608.3</v>
      </c>
      <c r="F96" s="166">
        <f>F88+F89+F90+F91+F92+F93+F94+F95</f>
        <v>6904</v>
      </c>
      <c r="G96" s="166"/>
      <c r="H96" s="166"/>
      <c r="I96" s="166"/>
      <c r="J96" s="166"/>
    </row>
    <row r="97" spans="1:10" s="180" customFormat="1" ht="38.25" customHeight="1">
      <c r="A97" s="80" t="s">
        <v>438</v>
      </c>
      <c r="B97" s="7">
        <v>6030</v>
      </c>
      <c r="C97" s="107"/>
      <c r="D97" s="166"/>
      <c r="E97" s="166"/>
      <c r="F97" s="166"/>
      <c r="G97" s="166"/>
      <c r="H97" s="166"/>
      <c r="I97" s="166"/>
      <c r="J97" s="166"/>
    </row>
    <row r="98" spans="1:10" ht="33.75" customHeight="1">
      <c r="A98" s="80" t="s">
        <v>439</v>
      </c>
      <c r="B98" s="7">
        <v>6040</v>
      </c>
      <c r="C98" s="107">
        <f>C99+C100</f>
        <v>73.2</v>
      </c>
      <c r="D98" s="166">
        <f>C98</f>
        <v>73.2</v>
      </c>
      <c r="E98" s="166">
        <f>C98</f>
        <v>73.2</v>
      </c>
      <c r="F98" s="166">
        <f>F99+F100</f>
        <v>75.099999999999994</v>
      </c>
      <c r="G98" s="166"/>
      <c r="H98" s="166"/>
      <c r="I98" s="166"/>
      <c r="J98" s="166"/>
    </row>
    <row r="99" spans="1:10" s="191" customFormat="1" ht="34.5" customHeight="1">
      <c r="A99" s="80" t="s">
        <v>440</v>
      </c>
      <c r="B99" s="7">
        <v>6041</v>
      </c>
      <c r="C99" s="96">
        <v>12.9</v>
      </c>
      <c r="D99" s="164">
        <f>C99</f>
        <v>12.9</v>
      </c>
      <c r="E99" s="164">
        <f>C99</f>
        <v>12.9</v>
      </c>
      <c r="F99" s="165">
        <v>14.8</v>
      </c>
      <c r="G99" s="165"/>
      <c r="H99" s="165"/>
      <c r="I99" s="165"/>
      <c r="J99" s="165"/>
    </row>
    <row r="100" spans="1:10" s="191" customFormat="1" ht="42" customHeight="1">
      <c r="A100" s="80" t="s">
        <v>441</v>
      </c>
      <c r="B100" s="7">
        <v>6042</v>
      </c>
      <c r="C100" s="109">
        <v>60.3</v>
      </c>
      <c r="D100" s="164">
        <f>C100</f>
        <v>60.3</v>
      </c>
      <c r="E100" s="164">
        <f>C100</f>
        <v>60.3</v>
      </c>
      <c r="F100" s="165">
        <f>C100</f>
        <v>60.3</v>
      </c>
      <c r="G100" s="165"/>
      <c r="H100" s="165"/>
      <c r="I100" s="165"/>
      <c r="J100" s="165"/>
    </row>
    <row r="101" spans="1:10" s="191" customFormat="1" ht="31.5" customHeight="1">
      <c r="A101" s="207" t="s">
        <v>442</v>
      </c>
      <c r="B101" s="106">
        <v>6050</v>
      </c>
      <c r="C101" s="96"/>
      <c r="D101" s="164"/>
      <c r="E101" s="164"/>
      <c r="F101" s="164"/>
      <c r="G101" s="164"/>
      <c r="H101" s="164"/>
      <c r="I101" s="164"/>
      <c r="J101" s="164"/>
    </row>
    <row r="102" spans="1:10" s="191" customFormat="1" ht="20.100000000000001" customHeight="1">
      <c r="A102" s="80" t="s">
        <v>443</v>
      </c>
      <c r="B102" s="7">
        <v>6060</v>
      </c>
      <c r="C102" s="96"/>
      <c r="D102" s="164"/>
      <c r="E102" s="164"/>
      <c r="F102" s="164"/>
      <c r="G102" s="164"/>
      <c r="H102" s="164"/>
      <c r="I102" s="164"/>
      <c r="J102" s="164"/>
    </row>
    <row r="103" spans="1:10" ht="20.100000000000001" customHeight="1">
      <c r="A103" s="80" t="s">
        <v>444</v>
      </c>
      <c r="B103" s="7">
        <v>6070</v>
      </c>
      <c r="C103" s="96"/>
      <c r="D103" s="164"/>
      <c r="E103" s="164"/>
      <c r="F103" s="164"/>
      <c r="G103" s="164"/>
      <c r="H103" s="164"/>
      <c r="I103" s="164"/>
      <c r="J103" s="164"/>
    </row>
    <row r="104" spans="1:10" s="180" customFormat="1" ht="20.100000000000001" customHeight="1">
      <c r="A104" s="207" t="s">
        <v>445</v>
      </c>
      <c r="B104" s="106">
        <v>6080</v>
      </c>
      <c r="C104" s="96">
        <v>6775.5</v>
      </c>
      <c r="D104" s="164">
        <v>6775.5</v>
      </c>
      <c r="E104" s="164">
        <v>6775.5</v>
      </c>
      <c r="F104" s="164">
        <v>6775.5</v>
      </c>
      <c r="G104" s="164"/>
      <c r="H104" s="164"/>
      <c r="I104" s="164"/>
      <c r="J104" s="164"/>
    </row>
    <row r="105" spans="1:10" s="180" customFormat="1" ht="20.100000000000001" customHeight="1">
      <c r="A105" s="317" t="s">
        <v>450</v>
      </c>
      <c r="B105" s="317"/>
      <c r="C105" s="317"/>
      <c r="D105" s="317"/>
      <c r="E105" s="317"/>
      <c r="F105" s="317"/>
      <c r="G105" s="317"/>
      <c r="H105" s="317"/>
      <c r="I105" s="317"/>
      <c r="J105" s="317"/>
    </row>
    <row r="106" spans="1:10" s="180" customFormat="1" ht="20.100000000000001" customHeight="1">
      <c r="A106" s="176" t="s">
        <v>314</v>
      </c>
      <c r="B106" s="181" t="s">
        <v>249</v>
      </c>
      <c r="C106" s="166">
        <f t="shared" ref="C106:J106" si="0">SUM(C107:C109)</f>
        <v>0</v>
      </c>
      <c r="D106" s="166">
        <f t="shared" si="0"/>
        <v>0</v>
      </c>
      <c r="E106" s="166">
        <f t="shared" si="0"/>
        <v>0</v>
      </c>
      <c r="F106" s="166">
        <f t="shared" si="0"/>
        <v>0</v>
      </c>
      <c r="G106" s="166">
        <f t="shared" si="0"/>
        <v>0</v>
      </c>
      <c r="H106" s="166">
        <f t="shared" si="0"/>
        <v>0</v>
      </c>
      <c r="I106" s="166">
        <f t="shared" si="0"/>
        <v>0</v>
      </c>
      <c r="J106" s="166">
        <f t="shared" si="0"/>
        <v>0</v>
      </c>
    </row>
    <row r="107" spans="1:10" s="180" customFormat="1" ht="20.100000000000001" customHeight="1">
      <c r="A107" s="174" t="s">
        <v>338</v>
      </c>
      <c r="B107" s="182" t="s">
        <v>250</v>
      </c>
      <c r="C107" s="164"/>
      <c r="D107" s="164"/>
      <c r="E107" s="164"/>
      <c r="F107" s="164">
        <f>'6.1. Інша інфо_1'!G67</f>
        <v>0</v>
      </c>
      <c r="G107" s="164"/>
      <c r="H107" s="164"/>
      <c r="I107" s="164"/>
      <c r="J107" s="164"/>
    </row>
    <row r="108" spans="1:10" s="180" customFormat="1" ht="20.100000000000001" customHeight="1">
      <c r="A108" s="174" t="s">
        <v>339</v>
      </c>
      <c r="B108" s="182" t="s">
        <v>251</v>
      </c>
      <c r="C108" s="164"/>
      <c r="D108" s="164"/>
      <c r="E108" s="164"/>
      <c r="F108" s="164">
        <f>'6.1. Інша інфо_1'!G70</f>
        <v>0</v>
      </c>
      <c r="G108" s="164"/>
      <c r="H108" s="164"/>
      <c r="I108" s="164"/>
      <c r="J108" s="164"/>
    </row>
    <row r="109" spans="1:10" s="180" customFormat="1" ht="20.100000000000001" customHeight="1">
      <c r="A109" s="174" t="s">
        <v>340</v>
      </c>
      <c r="B109" s="182" t="s">
        <v>252</v>
      </c>
      <c r="C109" s="164"/>
      <c r="D109" s="164"/>
      <c r="E109" s="164"/>
      <c r="F109" s="164">
        <f>'6.1. Інша інфо_1'!G73</f>
        <v>0</v>
      </c>
      <c r="G109" s="164"/>
      <c r="H109" s="164"/>
      <c r="I109" s="164"/>
      <c r="J109" s="164"/>
    </row>
    <row r="110" spans="1:10" s="180" customFormat="1" ht="20.100000000000001" customHeight="1">
      <c r="A110" s="175" t="s">
        <v>315</v>
      </c>
      <c r="B110" s="182" t="s">
        <v>253</v>
      </c>
      <c r="C110" s="166">
        <f t="shared" ref="C110:J110" si="1">SUM(C111:C113)</f>
        <v>0</v>
      </c>
      <c r="D110" s="166">
        <f t="shared" si="1"/>
        <v>0</v>
      </c>
      <c r="E110" s="166">
        <f t="shared" si="1"/>
        <v>0</v>
      </c>
      <c r="F110" s="166">
        <f t="shared" si="1"/>
        <v>0</v>
      </c>
      <c r="G110" s="166">
        <f t="shared" si="1"/>
        <v>0</v>
      </c>
      <c r="H110" s="166">
        <f t="shared" si="1"/>
        <v>0</v>
      </c>
      <c r="I110" s="166">
        <f t="shared" si="1"/>
        <v>0</v>
      </c>
      <c r="J110" s="166">
        <f t="shared" si="1"/>
        <v>0</v>
      </c>
    </row>
    <row r="111" spans="1:10" s="180" customFormat="1" ht="20.100000000000001" customHeight="1">
      <c r="A111" s="174" t="s">
        <v>338</v>
      </c>
      <c r="B111" s="182" t="s">
        <v>254</v>
      </c>
      <c r="C111" s="164"/>
      <c r="D111" s="164"/>
      <c r="E111" s="164"/>
      <c r="F111" s="164">
        <f>'6.1. Інша інфо_1'!J67</f>
        <v>0</v>
      </c>
      <c r="G111" s="164"/>
      <c r="H111" s="164"/>
      <c r="I111" s="164"/>
      <c r="J111" s="164"/>
    </row>
    <row r="112" spans="1:10" s="180" customFormat="1" ht="19.5" customHeight="1">
      <c r="A112" s="174" t="s">
        <v>339</v>
      </c>
      <c r="B112" s="182" t="s">
        <v>255</v>
      </c>
      <c r="C112" s="164"/>
      <c r="D112" s="164"/>
      <c r="E112" s="164"/>
      <c r="F112" s="164">
        <f>'6.1. Інша інфо_1'!J70</f>
        <v>0</v>
      </c>
      <c r="G112" s="164"/>
      <c r="H112" s="164"/>
      <c r="I112" s="164"/>
      <c r="J112" s="164"/>
    </row>
    <row r="113" spans="1:11" ht="19.5" customHeight="1">
      <c r="A113" s="179" t="s">
        <v>340</v>
      </c>
      <c r="B113" s="183" t="s">
        <v>256</v>
      </c>
      <c r="C113" s="164"/>
      <c r="D113" s="164"/>
      <c r="E113" s="164"/>
      <c r="F113" s="164">
        <f>'6.1. Інша інфо_1'!J73</f>
        <v>0</v>
      </c>
      <c r="G113" s="164"/>
      <c r="H113" s="164"/>
      <c r="I113" s="164"/>
      <c r="J113" s="164"/>
    </row>
    <row r="114" spans="1:11">
      <c r="A114" s="317" t="s">
        <v>451</v>
      </c>
      <c r="B114" s="317"/>
      <c r="C114" s="317"/>
      <c r="D114" s="317"/>
      <c r="E114" s="317"/>
      <c r="F114" s="317"/>
      <c r="G114" s="317"/>
      <c r="H114" s="317"/>
      <c r="I114" s="317"/>
      <c r="J114" s="317"/>
    </row>
    <row r="115" spans="1:11" s="137" customFormat="1" ht="56.25">
      <c r="A115" s="175" t="s">
        <v>304</v>
      </c>
      <c r="B115" s="182" t="s">
        <v>257</v>
      </c>
      <c r="C115" s="241">
        <v>47</v>
      </c>
      <c r="D115" s="233">
        <f>'6.1. Інша інфо_1'!F11</f>
        <v>65.25</v>
      </c>
      <c r="E115" s="233">
        <f>D115</f>
        <v>65.25</v>
      </c>
      <c r="F115" s="233">
        <f>SUM(F116:F118)</f>
        <v>65.25</v>
      </c>
      <c r="G115" s="177" t="s">
        <v>178</v>
      </c>
      <c r="H115" s="177" t="s">
        <v>178</v>
      </c>
      <c r="I115" s="177" t="s">
        <v>178</v>
      </c>
      <c r="J115" s="177" t="s">
        <v>178</v>
      </c>
    </row>
    <row r="116" spans="1:11" s="137" customFormat="1">
      <c r="A116" s="169" t="s">
        <v>192</v>
      </c>
      <c r="B116" s="182" t="s">
        <v>258</v>
      </c>
      <c r="C116" s="242">
        <v>1</v>
      </c>
      <c r="D116" s="243">
        <f>'6.1. Інша інфо_1'!F12</f>
        <v>1</v>
      </c>
      <c r="E116" s="243">
        <f>D116</f>
        <v>1</v>
      </c>
      <c r="F116" s="242">
        <f>'6.1. Інша інфо_1'!J12</f>
        <v>1</v>
      </c>
      <c r="G116" s="177" t="s">
        <v>178</v>
      </c>
      <c r="H116" s="177" t="s">
        <v>178</v>
      </c>
      <c r="I116" s="177" t="s">
        <v>178</v>
      </c>
      <c r="J116" s="177" t="s">
        <v>178</v>
      </c>
    </row>
    <row r="117" spans="1:11" s="137" customFormat="1">
      <c r="A117" s="169" t="s">
        <v>199</v>
      </c>
      <c r="B117" s="182" t="s">
        <v>452</v>
      </c>
      <c r="C117" s="239">
        <f>'6.1. Інша інфо_1'!D13</f>
        <v>10.5</v>
      </c>
      <c r="D117" s="239">
        <f>'6.1. Інша інфо_1'!F13</f>
        <v>11.5</v>
      </c>
      <c r="E117" s="239">
        <f>D117</f>
        <v>11.5</v>
      </c>
      <c r="F117" s="239">
        <f>'6.1. Інша інфо_1'!J13</f>
        <v>11.5</v>
      </c>
      <c r="G117" s="177" t="s">
        <v>178</v>
      </c>
      <c r="H117" s="177" t="s">
        <v>178</v>
      </c>
      <c r="I117" s="177" t="s">
        <v>178</v>
      </c>
      <c r="J117" s="177" t="s">
        <v>178</v>
      </c>
    </row>
    <row r="118" spans="1:11" s="137" customFormat="1">
      <c r="A118" s="169" t="s">
        <v>193</v>
      </c>
      <c r="B118" s="182" t="s">
        <v>453</v>
      </c>
      <c r="C118" s="240">
        <f>'6.1. Інша інфо_1'!D14</f>
        <v>35</v>
      </c>
      <c r="D118" s="233">
        <f>'6.1. Інша інфо_1'!F14</f>
        <v>52.75</v>
      </c>
      <c r="E118" s="233">
        <f>D118</f>
        <v>52.75</v>
      </c>
      <c r="F118" s="239">
        <f>'6.1. Інша інфо_1'!J14</f>
        <v>52.75</v>
      </c>
      <c r="G118" s="177" t="s">
        <v>178</v>
      </c>
      <c r="H118" s="177" t="s">
        <v>178</v>
      </c>
      <c r="I118" s="177" t="s">
        <v>178</v>
      </c>
      <c r="J118" s="177" t="s">
        <v>178</v>
      </c>
    </row>
    <row r="119" spans="1:11" s="137" customFormat="1">
      <c r="A119" s="175" t="s">
        <v>4</v>
      </c>
      <c r="B119" s="182" t="s">
        <v>259</v>
      </c>
      <c r="C119" s="245">
        <v>8648.5</v>
      </c>
      <c r="D119" s="235">
        <v>9021</v>
      </c>
      <c r="E119" s="235">
        <v>9418</v>
      </c>
      <c r="F119" s="235">
        <v>10643.243999999999</v>
      </c>
      <c r="G119" s="177" t="s">
        <v>178</v>
      </c>
      <c r="H119" s="177" t="s">
        <v>178</v>
      </c>
      <c r="I119" s="177" t="s">
        <v>178</v>
      </c>
      <c r="J119" s="177" t="s">
        <v>178</v>
      </c>
    </row>
    <row r="120" spans="1:11" s="137" customFormat="1">
      <c r="A120" s="169" t="s">
        <v>192</v>
      </c>
      <c r="B120" s="182" t="s">
        <v>454</v>
      </c>
      <c r="C120" s="239">
        <v>186.97200000000001</v>
      </c>
      <c r="D120" s="243">
        <v>348</v>
      </c>
      <c r="E120" s="243">
        <v>363</v>
      </c>
      <c r="F120" s="243">
        <v>402.58799999999997</v>
      </c>
      <c r="G120" s="177" t="s">
        <v>178</v>
      </c>
      <c r="H120" s="177" t="s">
        <v>178</v>
      </c>
      <c r="I120" s="177" t="s">
        <v>178</v>
      </c>
      <c r="J120" s="177" t="s">
        <v>178</v>
      </c>
      <c r="K120" s="200"/>
    </row>
    <row r="121" spans="1:11" s="137" customFormat="1">
      <c r="A121" s="169" t="s">
        <v>199</v>
      </c>
      <c r="B121" s="182" t="s">
        <v>455</v>
      </c>
      <c r="C121" s="239">
        <v>740.78399999999999</v>
      </c>
      <c r="D121" s="243">
        <v>1500</v>
      </c>
      <c r="E121" s="243">
        <v>1566</v>
      </c>
      <c r="F121" s="243">
        <v>2034.3600000000001</v>
      </c>
      <c r="G121" s="177" t="s">
        <v>178</v>
      </c>
      <c r="H121" s="177" t="s">
        <v>178</v>
      </c>
      <c r="I121" s="177" t="s">
        <v>178</v>
      </c>
      <c r="J121" s="177" t="s">
        <v>178</v>
      </c>
    </row>
    <row r="122" spans="1:11" s="137" customFormat="1">
      <c r="A122" s="169" t="s">
        <v>193</v>
      </c>
      <c r="B122" s="182" t="s">
        <v>456</v>
      </c>
      <c r="C122" s="239">
        <v>7720.7440000000006</v>
      </c>
      <c r="D122" s="243">
        <v>7173</v>
      </c>
      <c r="E122" s="243">
        <v>7489</v>
      </c>
      <c r="F122" s="243">
        <v>8206.2959999999985</v>
      </c>
      <c r="G122" s="177" t="s">
        <v>178</v>
      </c>
      <c r="H122" s="177" t="s">
        <v>178</v>
      </c>
      <c r="I122" s="177" t="s">
        <v>178</v>
      </c>
      <c r="J122" s="177" t="s">
        <v>178</v>
      </c>
    </row>
    <row r="123" spans="1:11" s="141" customFormat="1" ht="37.5">
      <c r="A123" s="11" t="s">
        <v>457</v>
      </c>
      <c r="B123" s="194" t="s">
        <v>260</v>
      </c>
      <c r="C123" s="234">
        <f>'6.1. Інша інфо_1'!D23</f>
        <v>721.04399999999998</v>
      </c>
      <c r="D123" s="233">
        <f>'6.1. Інша інфо_1'!F23</f>
        <v>752.10012217619999</v>
      </c>
      <c r="E123" s="236">
        <v>785.19886023498134</v>
      </c>
      <c r="F123" s="236">
        <v>887.34991442399985</v>
      </c>
      <c r="G123" s="177" t="s">
        <v>178</v>
      </c>
      <c r="H123" s="177" t="s">
        <v>178</v>
      </c>
      <c r="I123" s="177" t="s">
        <v>178</v>
      </c>
      <c r="J123" s="177" t="s">
        <v>178</v>
      </c>
    </row>
    <row r="124" spans="1:11" s="141" customFormat="1">
      <c r="A124" s="9" t="s">
        <v>463</v>
      </c>
      <c r="B124" s="182" t="s">
        <v>261</v>
      </c>
      <c r="C124" s="237">
        <v>52.544000000000004</v>
      </c>
      <c r="D124" s="237">
        <v>54.807125251200006</v>
      </c>
      <c r="E124" s="237">
        <v>57.219100238247421</v>
      </c>
      <c r="F124" s="237">
        <v>64.663063424000001</v>
      </c>
      <c r="G124" s="177"/>
      <c r="H124" s="177" t="s">
        <v>178</v>
      </c>
      <c r="I124" s="177" t="s">
        <v>178</v>
      </c>
      <c r="J124" s="177" t="s">
        <v>178</v>
      </c>
    </row>
    <row r="125" spans="1:11" s="141" customFormat="1">
      <c r="A125" s="111" t="s">
        <v>464</v>
      </c>
      <c r="B125" s="195" t="s">
        <v>458</v>
      </c>
      <c r="C125" s="238">
        <v>32.799999999999997</v>
      </c>
      <c r="D125" s="239">
        <v>32</v>
      </c>
      <c r="E125" s="238">
        <v>32</v>
      </c>
      <c r="F125" s="238">
        <v>33.5</v>
      </c>
      <c r="G125" s="177"/>
      <c r="H125" s="177" t="s">
        <v>178</v>
      </c>
      <c r="I125" s="177" t="s">
        <v>178</v>
      </c>
      <c r="J125" s="177" t="s">
        <v>178</v>
      </c>
    </row>
    <row r="126" spans="1:11" s="141" customFormat="1">
      <c r="A126" s="111" t="s">
        <v>465</v>
      </c>
      <c r="B126" s="195" t="s">
        <v>459</v>
      </c>
      <c r="C126" s="240"/>
      <c r="D126" s="239"/>
      <c r="E126" s="240"/>
      <c r="F126" s="240"/>
      <c r="G126" s="177"/>
      <c r="H126" s="177"/>
      <c r="I126" s="177"/>
      <c r="J126" s="177"/>
    </row>
    <row r="127" spans="1:11" s="141" customFormat="1">
      <c r="A127" s="111" t="s">
        <v>466</v>
      </c>
      <c r="B127" s="195" t="s">
        <v>460</v>
      </c>
      <c r="C127" s="240">
        <f>C124-C125</f>
        <v>19.744000000000007</v>
      </c>
      <c r="D127" s="240">
        <f>D124-D125</f>
        <v>22.807125251200006</v>
      </c>
      <c r="E127" s="240">
        <f>E124-E125</f>
        <v>25.219100238247421</v>
      </c>
      <c r="F127" s="240">
        <f>F124-F125</f>
        <v>31.163063424000001</v>
      </c>
      <c r="G127" s="177"/>
      <c r="H127" s="177"/>
      <c r="I127" s="177"/>
      <c r="J127" s="177"/>
    </row>
    <row r="128" spans="1:11" s="141" customFormat="1">
      <c r="A128" s="9" t="s">
        <v>467</v>
      </c>
      <c r="B128" s="182" t="s">
        <v>461</v>
      </c>
      <c r="C128" s="238">
        <v>63.7</v>
      </c>
      <c r="D128" s="239">
        <v>66.443625885000003</v>
      </c>
      <c r="E128" s="238">
        <v>69.367704879269951</v>
      </c>
      <c r="F128" s="238">
        <v>78.392150200000003</v>
      </c>
      <c r="G128" s="177"/>
      <c r="H128" s="177"/>
      <c r="I128" s="177"/>
      <c r="J128" s="177"/>
    </row>
    <row r="129" spans="1:10" s="141" customFormat="1">
      <c r="A129" s="9" t="s">
        <v>468</v>
      </c>
      <c r="B129" s="182" t="s">
        <v>462</v>
      </c>
      <c r="C129" s="240">
        <v>604.79999999999995</v>
      </c>
      <c r="D129" s="239">
        <v>630.84937103999994</v>
      </c>
      <c r="E129" s="240">
        <v>658.61205511746402</v>
      </c>
      <c r="F129" s="240">
        <v>744.29470079999987</v>
      </c>
      <c r="G129" s="177" t="s">
        <v>178</v>
      </c>
      <c r="H129" s="177" t="s">
        <v>178</v>
      </c>
      <c r="I129" s="177" t="s">
        <v>178</v>
      </c>
      <c r="J129" s="177" t="s">
        <v>178</v>
      </c>
    </row>
    <row r="130" spans="1:10" s="137" customFormat="1">
      <c r="A130" s="210"/>
      <c r="C130" s="185"/>
      <c r="D130" s="186"/>
      <c r="E130" s="186"/>
      <c r="F130" s="186"/>
      <c r="G130" s="187"/>
      <c r="H130" s="187"/>
      <c r="I130" s="187"/>
      <c r="J130" s="187"/>
    </row>
    <row r="131" spans="1:10" s="137" customFormat="1">
      <c r="A131" s="184"/>
      <c r="C131" s="185"/>
      <c r="D131" s="186"/>
      <c r="E131" s="186"/>
      <c r="F131" s="186"/>
      <c r="G131" s="187"/>
      <c r="H131" s="187"/>
      <c r="I131" s="187"/>
      <c r="J131" s="187"/>
    </row>
    <row r="132" spans="1:10" s="137" customFormat="1">
      <c r="A132" s="188" t="s">
        <v>368</v>
      </c>
      <c r="B132" s="189"/>
      <c r="C132" s="318" t="s">
        <v>106</v>
      </c>
      <c r="D132" s="319"/>
      <c r="E132" s="319"/>
      <c r="F132" s="319"/>
      <c r="G132" s="190"/>
      <c r="H132" s="320" t="s">
        <v>471</v>
      </c>
      <c r="I132" s="321"/>
      <c r="J132" s="321"/>
    </row>
    <row r="133" spans="1:10" s="137" customFormat="1">
      <c r="A133" s="137" t="s">
        <v>80</v>
      </c>
      <c r="B133" s="135"/>
      <c r="C133" s="297" t="s">
        <v>81</v>
      </c>
      <c r="D133" s="297"/>
      <c r="E133" s="297"/>
      <c r="F133" s="297"/>
      <c r="G133" s="142"/>
      <c r="H133" s="300" t="s">
        <v>102</v>
      </c>
      <c r="I133" s="300"/>
      <c r="J133" s="300"/>
    </row>
    <row r="134" spans="1:10" s="137" customFormat="1">
      <c r="A134" s="192"/>
      <c r="F134" s="202"/>
      <c r="G134" s="135"/>
      <c r="H134" s="135"/>
      <c r="I134" s="135"/>
      <c r="J134" s="135"/>
    </row>
    <row r="135" spans="1:10" s="137" customFormat="1">
      <c r="A135" s="192"/>
      <c r="F135" s="135"/>
      <c r="G135" s="135"/>
      <c r="H135" s="135"/>
      <c r="I135" s="135"/>
      <c r="J135" s="135"/>
    </row>
    <row r="136" spans="1:10" s="137" customFormat="1">
      <c r="A136" s="192"/>
      <c r="F136" s="135"/>
      <c r="G136" s="135"/>
      <c r="H136" s="135"/>
      <c r="I136" s="135"/>
      <c r="J136" s="135"/>
    </row>
    <row r="137" spans="1:10" s="137" customFormat="1">
      <c r="A137" s="192"/>
      <c r="F137" s="135"/>
      <c r="G137" s="135"/>
      <c r="H137" s="135"/>
      <c r="I137" s="135"/>
      <c r="J137" s="135"/>
    </row>
    <row r="138" spans="1:10" s="137" customFormat="1">
      <c r="A138" s="192"/>
      <c r="F138" s="135"/>
      <c r="G138" s="135"/>
      <c r="H138" s="135"/>
      <c r="I138" s="135"/>
      <c r="J138" s="135"/>
    </row>
    <row r="139" spans="1:10" s="137" customFormat="1">
      <c r="A139" s="192"/>
      <c r="F139" s="135"/>
      <c r="G139" s="135"/>
      <c r="H139" s="135"/>
      <c r="I139" s="135"/>
      <c r="J139" s="135"/>
    </row>
    <row r="140" spans="1:10" s="137" customFormat="1">
      <c r="A140" s="192"/>
      <c r="F140" s="135"/>
      <c r="G140" s="135"/>
      <c r="H140" s="135"/>
      <c r="I140" s="135"/>
      <c r="J140" s="135"/>
    </row>
    <row r="141" spans="1:10" s="137" customFormat="1">
      <c r="A141" s="192"/>
      <c r="F141" s="135"/>
      <c r="G141" s="135"/>
      <c r="H141" s="135"/>
      <c r="I141" s="135"/>
      <c r="J141" s="135"/>
    </row>
    <row r="142" spans="1:10" s="137" customFormat="1">
      <c r="A142" s="192"/>
      <c r="F142" s="135"/>
      <c r="G142" s="135"/>
      <c r="H142" s="135"/>
      <c r="I142" s="135"/>
      <c r="J142" s="135"/>
    </row>
    <row r="143" spans="1:10" s="137" customFormat="1">
      <c r="A143" s="192"/>
      <c r="F143" s="135"/>
      <c r="G143" s="135"/>
      <c r="H143" s="135"/>
      <c r="I143" s="135"/>
      <c r="J143" s="135"/>
    </row>
    <row r="144" spans="1:10" s="137" customFormat="1">
      <c r="A144" s="192"/>
      <c r="F144" s="135"/>
      <c r="G144" s="135"/>
      <c r="H144" s="135"/>
      <c r="I144" s="135"/>
      <c r="J144" s="135"/>
    </row>
    <row r="145" spans="1:10" s="137" customFormat="1">
      <c r="A145" s="192"/>
      <c r="F145" s="135"/>
      <c r="G145" s="135"/>
      <c r="H145" s="135"/>
      <c r="I145" s="135"/>
      <c r="J145" s="135"/>
    </row>
    <row r="146" spans="1:10" s="137" customFormat="1">
      <c r="A146" s="192"/>
      <c r="F146" s="135"/>
      <c r="G146" s="135"/>
      <c r="H146" s="135"/>
      <c r="I146" s="135"/>
      <c r="J146" s="135"/>
    </row>
    <row r="147" spans="1:10" s="137" customFormat="1">
      <c r="A147" s="192"/>
      <c r="F147" s="135"/>
      <c r="G147" s="135"/>
      <c r="H147" s="135"/>
      <c r="I147" s="135"/>
      <c r="J147" s="135"/>
    </row>
    <row r="148" spans="1:10" s="137" customFormat="1">
      <c r="A148" s="192"/>
      <c r="F148" s="135"/>
      <c r="G148" s="135"/>
      <c r="H148" s="135"/>
      <c r="I148" s="135"/>
      <c r="J148" s="135"/>
    </row>
    <row r="149" spans="1:10" s="137" customFormat="1">
      <c r="A149" s="192"/>
      <c r="F149" s="135"/>
      <c r="G149" s="135"/>
      <c r="H149" s="135"/>
      <c r="I149" s="135"/>
      <c r="J149" s="135"/>
    </row>
    <row r="150" spans="1:10" s="137" customFormat="1">
      <c r="A150" s="192"/>
      <c r="F150" s="135"/>
      <c r="G150" s="135"/>
      <c r="H150" s="135"/>
      <c r="I150" s="135"/>
      <c r="J150" s="135"/>
    </row>
    <row r="151" spans="1:10" s="137" customFormat="1">
      <c r="A151" s="192"/>
      <c r="F151" s="135"/>
      <c r="G151" s="135"/>
      <c r="H151" s="135"/>
      <c r="I151" s="135"/>
      <c r="J151" s="135"/>
    </row>
    <row r="152" spans="1:10" s="137" customFormat="1">
      <c r="A152" s="192"/>
      <c r="F152" s="135"/>
      <c r="G152" s="135"/>
      <c r="H152" s="135"/>
      <c r="I152" s="135"/>
      <c r="J152" s="135"/>
    </row>
    <row r="153" spans="1:10" s="137" customFormat="1">
      <c r="A153" s="192"/>
      <c r="F153" s="135"/>
      <c r="G153" s="135"/>
      <c r="H153" s="135"/>
      <c r="I153" s="135"/>
      <c r="J153" s="135"/>
    </row>
    <row r="154" spans="1:10" s="137" customFormat="1">
      <c r="A154" s="192"/>
      <c r="F154" s="135"/>
      <c r="G154" s="135"/>
      <c r="H154" s="135"/>
      <c r="I154" s="135"/>
      <c r="J154" s="135"/>
    </row>
    <row r="155" spans="1:10" s="137" customFormat="1">
      <c r="A155" s="192"/>
      <c r="F155" s="135"/>
      <c r="G155" s="135"/>
      <c r="H155" s="135"/>
      <c r="I155" s="135"/>
      <c r="J155" s="135"/>
    </row>
    <row r="156" spans="1:10" s="137" customFormat="1">
      <c r="A156" s="192"/>
      <c r="F156" s="135"/>
      <c r="G156" s="135"/>
      <c r="H156" s="135"/>
      <c r="I156" s="135"/>
      <c r="J156" s="135"/>
    </row>
    <row r="157" spans="1:10" s="137" customFormat="1">
      <c r="A157" s="192"/>
      <c r="F157" s="135"/>
      <c r="G157" s="135"/>
      <c r="H157" s="135"/>
      <c r="I157" s="135"/>
      <c r="J157" s="135"/>
    </row>
    <row r="158" spans="1:10" s="137" customFormat="1">
      <c r="A158" s="192"/>
      <c r="F158" s="135"/>
      <c r="G158" s="135"/>
      <c r="H158" s="135"/>
      <c r="I158" s="135"/>
      <c r="J158" s="135"/>
    </row>
    <row r="159" spans="1:10" s="137" customFormat="1">
      <c r="A159" s="192"/>
      <c r="F159" s="135"/>
      <c r="G159" s="135"/>
      <c r="H159" s="135"/>
      <c r="I159" s="135"/>
      <c r="J159" s="135"/>
    </row>
    <row r="160" spans="1:10" s="137" customFormat="1">
      <c r="A160" s="192"/>
      <c r="F160" s="135"/>
      <c r="G160" s="135"/>
      <c r="H160" s="135"/>
      <c r="I160" s="135"/>
      <c r="J160" s="135"/>
    </row>
    <row r="161" spans="1:10" s="137" customFormat="1">
      <c r="A161" s="192"/>
      <c r="F161" s="135"/>
      <c r="G161" s="135"/>
      <c r="H161" s="135"/>
      <c r="I161" s="135"/>
      <c r="J161" s="135"/>
    </row>
    <row r="162" spans="1:10" s="137" customFormat="1">
      <c r="A162" s="192"/>
      <c r="F162" s="135"/>
      <c r="G162" s="135"/>
      <c r="H162" s="135"/>
      <c r="I162" s="135"/>
      <c r="J162" s="135"/>
    </row>
    <row r="163" spans="1:10" s="137" customFormat="1">
      <c r="A163" s="192"/>
      <c r="F163" s="135"/>
      <c r="G163" s="135"/>
      <c r="H163" s="135"/>
      <c r="I163" s="135"/>
      <c r="J163" s="135"/>
    </row>
    <row r="164" spans="1:10" s="137" customFormat="1">
      <c r="A164" s="192"/>
      <c r="F164" s="135"/>
      <c r="G164" s="135"/>
      <c r="H164" s="135"/>
      <c r="I164" s="135"/>
      <c r="J164" s="135"/>
    </row>
    <row r="165" spans="1:10" s="137" customFormat="1">
      <c r="A165" s="192"/>
      <c r="F165" s="135"/>
      <c r="G165" s="135"/>
      <c r="H165" s="135"/>
      <c r="I165" s="135"/>
      <c r="J165" s="135"/>
    </row>
    <row r="166" spans="1:10" s="137" customFormat="1">
      <c r="A166" s="192"/>
      <c r="F166" s="135"/>
      <c r="G166" s="135"/>
      <c r="H166" s="135"/>
      <c r="I166" s="135"/>
      <c r="J166" s="135"/>
    </row>
    <row r="167" spans="1:10" s="137" customFormat="1">
      <c r="A167" s="192"/>
      <c r="F167" s="135"/>
      <c r="G167" s="135"/>
      <c r="H167" s="135"/>
      <c r="I167" s="135"/>
      <c r="J167" s="135"/>
    </row>
    <row r="168" spans="1:10" s="137" customFormat="1">
      <c r="A168" s="192"/>
      <c r="F168" s="135"/>
      <c r="G168" s="135"/>
      <c r="H168" s="135"/>
      <c r="I168" s="135"/>
      <c r="J168" s="135"/>
    </row>
    <row r="169" spans="1:10" s="137" customFormat="1">
      <c r="A169" s="192"/>
      <c r="F169" s="135"/>
      <c r="G169" s="135"/>
      <c r="H169" s="135"/>
      <c r="I169" s="135"/>
      <c r="J169" s="135"/>
    </row>
    <row r="170" spans="1:10" s="137" customFormat="1">
      <c r="A170" s="192"/>
      <c r="F170" s="135"/>
      <c r="G170" s="135"/>
      <c r="H170" s="135"/>
      <c r="I170" s="135"/>
      <c r="J170" s="135"/>
    </row>
    <row r="171" spans="1:10" s="137" customFormat="1">
      <c r="A171" s="192"/>
      <c r="F171" s="135"/>
      <c r="G171" s="135"/>
      <c r="H171" s="135"/>
      <c r="I171" s="135"/>
      <c r="J171" s="135"/>
    </row>
    <row r="172" spans="1:10" s="137" customFormat="1">
      <c r="A172" s="192"/>
      <c r="F172" s="135"/>
      <c r="G172" s="135"/>
      <c r="H172" s="135"/>
      <c r="I172" s="135"/>
      <c r="J172" s="135"/>
    </row>
    <row r="173" spans="1:10" s="137" customFormat="1">
      <c r="A173" s="192"/>
      <c r="F173" s="135"/>
      <c r="G173" s="135"/>
      <c r="H173" s="135"/>
      <c r="I173" s="135"/>
      <c r="J173" s="135"/>
    </row>
    <row r="174" spans="1:10" s="137" customFormat="1">
      <c r="A174" s="192"/>
      <c r="F174" s="135"/>
      <c r="G174" s="135"/>
      <c r="H174" s="135"/>
      <c r="I174" s="135"/>
      <c r="J174" s="135"/>
    </row>
    <row r="175" spans="1:10" s="137" customFormat="1">
      <c r="A175" s="192"/>
      <c r="F175" s="135"/>
      <c r="G175" s="135"/>
      <c r="H175" s="135"/>
      <c r="I175" s="135"/>
      <c r="J175" s="135"/>
    </row>
    <row r="176" spans="1:10" s="137" customFormat="1">
      <c r="A176" s="192"/>
      <c r="F176" s="135"/>
      <c r="G176" s="135"/>
      <c r="H176" s="135"/>
      <c r="I176" s="135"/>
      <c r="J176" s="135"/>
    </row>
    <row r="177" spans="1:10" s="137" customFormat="1">
      <c r="A177" s="192"/>
      <c r="F177" s="135"/>
      <c r="G177" s="135"/>
      <c r="H177" s="135"/>
      <c r="I177" s="135"/>
      <c r="J177" s="135"/>
    </row>
    <row r="178" spans="1:10" s="137" customFormat="1">
      <c r="A178" s="192"/>
      <c r="F178" s="135"/>
      <c r="G178" s="135"/>
      <c r="H178" s="135"/>
      <c r="I178" s="135"/>
      <c r="J178" s="135"/>
    </row>
    <row r="179" spans="1:10" s="137" customFormat="1">
      <c r="A179" s="192"/>
      <c r="F179" s="135"/>
      <c r="G179" s="135"/>
      <c r="H179" s="135"/>
      <c r="I179" s="135"/>
      <c r="J179" s="135"/>
    </row>
    <row r="180" spans="1:10" s="137" customFormat="1">
      <c r="A180" s="192"/>
      <c r="F180" s="135"/>
      <c r="G180" s="135"/>
      <c r="H180" s="135"/>
      <c r="I180" s="135"/>
      <c r="J180" s="135"/>
    </row>
    <row r="181" spans="1:10" s="137" customFormat="1">
      <c r="A181" s="192"/>
      <c r="F181" s="135"/>
      <c r="G181" s="135"/>
      <c r="H181" s="135"/>
      <c r="I181" s="135"/>
      <c r="J181" s="135"/>
    </row>
    <row r="182" spans="1:10" s="137" customFormat="1">
      <c r="A182" s="192"/>
      <c r="F182" s="135"/>
      <c r="G182" s="135"/>
      <c r="H182" s="135"/>
      <c r="I182" s="135"/>
      <c r="J182" s="135"/>
    </row>
    <row r="183" spans="1:10" s="137" customFormat="1">
      <c r="A183" s="192"/>
      <c r="F183" s="135"/>
      <c r="G183" s="135"/>
      <c r="H183" s="135"/>
      <c r="I183" s="135"/>
      <c r="J183" s="135"/>
    </row>
    <row r="184" spans="1:10" s="137" customFormat="1">
      <c r="A184" s="192"/>
      <c r="F184" s="135"/>
      <c r="G184" s="135"/>
      <c r="H184" s="135"/>
      <c r="I184" s="135"/>
      <c r="J184" s="135"/>
    </row>
    <row r="185" spans="1:10" s="137" customFormat="1">
      <c r="A185" s="192"/>
      <c r="F185" s="135"/>
      <c r="G185" s="135"/>
      <c r="H185" s="135"/>
      <c r="I185" s="135"/>
      <c r="J185" s="135"/>
    </row>
    <row r="186" spans="1:10" s="137" customFormat="1">
      <c r="A186" s="192"/>
      <c r="F186" s="135"/>
      <c r="G186" s="135"/>
      <c r="H186" s="135"/>
      <c r="I186" s="135"/>
      <c r="J186" s="135"/>
    </row>
    <row r="187" spans="1:10" s="137" customFormat="1">
      <c r="A187" s="192"/>
      <c r="F187" s="135"/>
      <c r="G187" s="135"/>
      <c r="H187" s="135"/>
      <c r="I187" s="135"/>
      <c r="J187" s="135"/>
    </row>
    <row r="188" spans="1:10" s="137" customFormat="1">
      <c r="A188" s="192"/>
      <c r="F188" s="135"/>
      <c r="G188" s="135"/>
      <c r="H188" s="135"/>
      <c r="I188" s="135"/>
      <c r="J188" s="135"/>
    </row>
    <row r="189" spans="1:10" s="137" customFormat="1">
      <c r="A189" s="192"/>
      <c r="F189" s="135"/>
      <c r="G189" s="135"/>
      <c r="H189" s="135"/>
      <c r="I189" s="135"/>
      <c r="J189" s="135"/>
    </row>
    <row r="190" spans="1:10" s="137" customFormat="1">
      <c r="A190" s="192"/>
      <c r="F190" s="135"/>
      <c r="G190" s="135"/>
      <c r="H190" s="135"/>
      <c r="I190" s="135"/>
      <c r="J190" s="135"/>
    </row>
    <row r="191" spans="1:10" s="137" customFormat="1">
      <c r="A191" s="192"/>
      <c r="F191" s="135"/>
      <c r="G191" s="135"/>
      <c r="H191" s="135"/>
      <c r="I191" s="135"/>
      <c r="J191" s="135"/>
    </row>
    <row r="192" spans="1:10" s="137" customFormat="1">
      <c r="A192" s="192"/>
      <c r="F192" s="135"/>
      <c r="G192" s="135"/>
      <c r="H192" s="135"/>
      <c r="I192" s="135"/>
      <c r="J192" s="135"/>
    </row>
    <row r="193" spans="1:10" s="137" customFormat="1">
      <c r="A193" s="192"/>
      <c r="F193" s="135"/>
      <c r="G193" s="135"/>
      <c r="H193" s="135"/>
      <c r="I193" s="135"/>
      <c r="J193" s="135"/>
    </row>
    <row r="194" spans="1:10" s="137" customFormat="1">
      <c r="A194" s="192"/>
      <c r="F194" s="135"/>
      <c r="G194" s="135"/>
      <c r="H194" s="135"/>
      <c r="I194" s="135"/>
      <c r="J194" s="135"/>
    </row>
    <row r="195" spans="1:10" s="137" customFormat="1">
      <c r="A195" s="192"/>
      <c r="F195" s="135"/>
      <c r="G195" s="135"/>
      <c r="H195" s="135"/>
      <c r="I195" s="135"/>
      <c r="J195" s="135"/>
    </row>
    <row r="196" spans="1:10" s="137" customFormat="1">
      <c r="A196" s="192"/>
      <c r="F196" s="135"/>
      <c r="G196" s="135"/>
      <c r="H196" s="135"/>
      <c r="I196" s="135"/>
      <c r="J196" s="135"/>
    </row>
    <row r="197" spans="1:10" s="137" customFormat="1">
      <c r="A197" s="192"/>
      <c r="F197" s="135"/>
      <c r="G197" s="135"/>
      <c r="H197" s="135"/>
      <c r="I197" s="135"/>
      <c r="J197" s="135"/>
    </row>
    <row r="198" spans="1:10" s="137" customFormat="1">
      <c r="A198" s="192"/>
      <c r="F198" s="135"/>
      <c r="G198" s="135"/>
      <c r="H198" s="135"/>
      <c r="I198" s="135"/>
      <c r="J198" s="135"/>
    </row>
    <row r="199" spans="1:10" s="137" customFormat="1">
      <c r="A199" s="192"/>
      <c r="F199" s="135"/>
      <c r="G199" s="135"/>
      <c r="H199" s="135"/>
      <c r="I199" s="135"/>
      <c r="J199" s="135"/>
    </row>
    <row r="200" spans="1:10" s="137" customFormat="1">
      <c r="A200" s="192"/>
      <c r="F200" s="135"/>
      <c r="G200" s="135"/>
      <c r="H200" s="135"/>
      <c r="I200" s="135"/>
      <c r="J200" s="135"/>
    </row>
    <row r="201" spans="1:10" s="137" customFormat="1">
      <c r="A201" s="192"/>
      <c r="F201" s="135"/>
      <c r="G201" s="135"/>
      <c r="H201" s="135"/>
      <c r="I201" s="135"/>
      <c r="J201" s="135"/>
    </row>
    <row r="202" spans="1:10" s="137" customFormat="1">
      <c r="A202" s="192"/>
      <c r="F202" s="135"/>
      <c r="G202" s="135"/>
      <c r="H202" s="135"/>
      <c r="I202" s="135"/>
      <c r="J202" s="135"/>
    </row>
    <row r="203" spans="1:10" s="137" customFormat="1">
      <c r="A203" s="192"/>
      <c r="F203" s="135"/>
      <c r="G203" s="135"/>
      <c r="H203" s="135"/>
      <c r="I203" s="135"/>
      <c r="J203" s="135"/>
    </row>
    <row r="204" spans="1:10" s="137" customFormat="1">
      <c r="A204" s="192"/>
      <c r="F204" s="135"/>
      <c r="G204" s="135"/>
      <c r="H204" s="135"/>
      <c r="I204" s="135"/>
      <c r="J204" s="135"/>
    </row>
    <row r="205" spans="1:10" s="137" customFormat="1">
      <c r="A205" s="192"/>
      <c r="F205" s="135"/>
      <c r="G205" s="135"/>
      <c r="H205" s="135"/>
      <c r="I205" s="135"/>
      <c r="J205" s="135"/>
    </row>
    <row r="206" spans="1:10" s="137" customFormat="1">
      <c r="A206" s="192"/>
      <c r="F206" s="135"/>
      <c r="G206" s="135"/>
      <c r="H206" s="135"/>
      <c r="I206" s="135"/>
      <c r="J206" s="135"/>
    </row>
    <row r="207" spans="1:10" s="137" customFormat="1">
      <c r="A207" s="192"/>
      <c r="F207" s="135"/>
      <c r="G207" s="135"/>
      <c r="H207" s="135"/>
      <c r="I207" s="135"/>
      <c r="J207" s="135"/>
    </row>
    <row r="208" spans="1:10" s="137" customFormat="1">
      <c r="A208" s="192"/>
      <c r="F208" s="135"/>
      <c r="G208" s="135"/>
      <c r="H208" s="135"/>
      <c r="I208" s="135"/>
      <c r="J208" s="135"/>
    </row>
    <row r="209" spans="1:10" s="137" customFormat="1">
      <c r="A209" s="192"/>
      <c r="F209" s="135"/>
      <c r="G209" s="135"/>
      <c r="H209" s="135"/>
      <c r="I209" s="135"/>
      <c r="J209" s="135"/>
    </row>
    <row r="210" spans="1:10" s="137" customFormat="1">
      <c r="A210" s="192"/>
      <c r="F210" s="135"/>
      <c r="G210" s="135"/>
      <c r="H210" s="135"/>
      <c r="I210" s="135"/>
      <c r="J210" s="135"/>
    </row>
    <row r="211" spans="1:10" s="137" customFormat="1">
      <c r="A211" s="192"/>
      <c r="F211" s="135"/>
      <c r="G211" s="135"/>
      <c r="H211" s="135"/>
      <c r="I211" s="135"/>
      <c r="J211" s="135"/>
    </row>
    <row r="212" spans="1:10" s="137" customFormat="1">
      <c r="A212" s="192"/>
      <c r="F212" s="135"/>
      <c r="G212" s="135"/>
      <c r="H212" s="135"/>
      <c r="I212" s="135"/>
      <c r="J212" s="135"/>
    </row>
    <row r="213" spans="1:10" s="137" customFormat="1">
      <c r="A213" s="192"/>
      <c r="F213" s="135"/>
      <c r="G213" s="135"/>
      <c r="H213" s="135"/>
      <c r="I213" s="135"/>
      <c r="J213" s="135"/>
    </row>
    <row r="214" spans="1:10" s="137" customFormat="1">
      <c r="A214" s="192"/>
      <c r="F214" s="135"/>
      <c r="G214" s="135"/>
      <c r="H214" s="135"/>
      <c r="I214" s="135"/>
      <c r="J214" s="135"/>
    </row>
    <row r="215" spans="1:10" s="137" customFormat="1">
      <c r="A215" s="192"/>
      <c r="F215" s="135"/>
      <c r="G215" s="135"/>
      <c r="H215" s="135"/>
      <c r="I215" s="135"/>
      <c r="J215" s="135"/>
    </row>
    <row r="216" spans="1:10" s="137" customFormat="1">
      <c r="A216" s="192"/>
      <c r="F216" s="135"/>
      <c r="G216" s="135"/>
      <c r="H216" s="135"/>
      <c r="I216" s="135"/>
      <c r="J216" s="135"/>
    </row>
    <row r="217" spans="1:10" s="137" customFormat="1">
      <c r="A217" s="192"/>
      <c r="F217" s="135"/>
      <c r="G217" s="135"/>
      <c r="H217" s="135"/>
      <c r="I217" s="135"/>
      <c r="J217" s="135"/>
    </row>
    <row r="218" spans="1:10" s="137" customFormat="1">
      <c r="A218" s="192"/>
      <c r="F218" s="135"/>
      <c r="G218" s="135"/>
      <c r="H218" s="135"/>
      <c r="I218" s="135"/>
      <c r="J218" s="135"/>
    </row>
    <row r="219" spans="1:10" s="137" customFormat="1">
      <c r="A219" s="192"/>
      <c r="F219" s="135"/>
      <c r="G219" s="135"/>
      <c r="H219" s="135"/>
      <c r="I219" s="135"/>
      <c r="J219" s="135"/>
    </row>
    <row r="220" spans="1:10" s="137" customFormat="1">
      <c r="A220" s="192"/>
      <c r="F220" s="135"/>
      <c r="G220" s="135"/>
      <c r="H220" s="135"/>
      <c r="I220" s="135"/>
      <c r="J220" s="135"/>
    </row>
    <row r="221" spans="1:10" s="137" customFormat="1">
      <c r="A221" s="192"/>
      <c r="F221" s="135"/>
      <c r="G221" s="135"/>
      <c r="H221" s="135"/>
      <c r="I221" s="135"/>
      <c r="J221" s="135"/>
    </row>
    <row r="222" spans="1:10" s="137" customFormat="1">
      <c r="A222" s="192"/>
      <c r="F222" s="135"/>
      <c r="G222" s="135"/>
      <c r="H222" s="135"/>
      <c r="I222" s="135"/>
      <c r="J222" s="135"/>
    </row>
    <row r="223" spans="1:10" s="137" customFormat="1">
      <c r="A223" s="192"/>
      <c r="F223" s="135"/>
      <c r="G223" s="135"/>
      <c r="H223" s="135"/>
      <c r="I223" s="135"/>
      <c r="J223" s="135"/>
    </row>
    <row r="224" spans="1:10" s="137" customFormat="1">
      <c r="A224" s="192"/>
      <c r="F224" s="135"/>
      <c r="G224" s="135"/>
      <c r="H224" s="135"/>
      <c r="I224" s="135"/>
      <c r="J224" s="135"/>
    </row>
    <row r="225" spans="1:10" s="137" customFormat="1">
      <c r="A225" s="192"/>
      <c r="F225" s="135"/>
      <c r="G225" s="135"/>
      <c r="H225" s="135"/>
      <c r="I225" s="135"/>
      <c r="J225" s="135"/>
    </row>
    <row r="226" spans="1:10" s="137" customFormat="1">
      <c r="A226" s="192"/>
      <c r="F226" s="135"/>
      <c r="G226" s="135"/>
      <c r="H226" s="135"/>
      <c r="I226" s="135"/>
      <c r="J226" s="135"/>
    </row>
    <row r="227" spans="1:10" s="137" customFormat="1">
      <c r="A227" s="192"/>
      <c r="F227" s="135"/>
      <c r="G227" s="135"/>
      <c r="H227" s="135"/>
      <c r="I227" s="135"/>
      <c r="J227" s="135"/>
    </row>
    <row r="228" spans="1:10" s="137" customFormat="1">
      <c r="A228" s="192"/>
      <c r="F228" s="135"/>
      <c r="G228" s="135"/>
      <c r="H228" s="135"/>
      <c r="I228" s="135"/>
      <c r="J228" s="135"/>
    </row>
    <row r="229" spans="1:10" s="137" customFormat="1">
      <c r="A229" s="192"/>
      <c r="F229" s="135"/>
      <c r="G229" s="135"/>
      <c r="H229" s="135"/>
      <c r="I229" s="135"/>
      <c r="J229" s="135"/>
    </row>
    <row r="230" spans="1:10" s="137" customFormat="1">
      <c r="A230" s="192"/>
      <c r="F230" s="135"/>
      <c r="G230" s="135"/>
      <c r="H230" s="135"/>
      <c r="I230" s="135"/>
      <c r="J230" s="135"/>
    </row>
    <row r="231" spans="1:10" s="137" customFormat="1">
      <c r="A231" s="192"/>
      <c r="F231" s="135"/>
      <c r="G231" s="135"/>
      <c r="H231" s="135"/>
      <c r="I231" s="135"/>
      <c r="J231" s="135"/>
    </row>
    <row r="232" spans="1:10" s="137" customFormat="1">
      <c r="A232" s="192"/>
      <c r="F232" s="135"/>
      <c r="G232" s="135"/>
      <c r="H232" s="135"/>
      <c r="I232" s="135"/>
      <c r="J232" s="135"/>
    </row>
    <row r="233" spans="1:10" s="137" customFormat="1">
      <c r="A233" s="192"/>
      <c r="F233" s="135"/>
      <c r="G233" s="135"/>
      <c r="H233" s="135"/>
      <c r="I233" s="135"/>
      <c r="J233" s="135"/>
    </row>
    <row r="234" spans="1:10" s="137" customFormat="1">
      <c r="A234" s="192"/>
      <c r="F234" s="135"/>
      <c r="G234" s="135"/>
      <c r="H234" s="135"/>
      <c r="I234" s="135"/>
      <c r="J234" s="135"/>
    </row>
    <row r="235" spans="1:10" s="137" customFormat="1">
      <c r="A235" s="192"/>
      <c r="F235" s="135"/>
      <c r="G235" s="135"/>
      <c r="H235" s="135"/>
      <c r="I235" s="135"/>
      <c r="J235" s="135"/>
    </row>
    <row r="236" spans="1:10" s="137" customFormat="1">
      <c r="A236" s="192"/>
      <c r="F236" s="135"/>
      <c r="G236" s="135"/>
      <c r="H236" s="135"/>
      <c r="I236" s="135"/>
      <c r="J236" s="135"/>
    </row>
    <row r="237" spans="1:10" s="137" customFormat="1">
      <c r="A237" s="192"/>
      <c r="F237" s="135"/>
      <c r="G237" s="135"/>
      <c r="H237" s="135"/>
      <c r="I237" s="135"/>
      <c r="J237" s="135"/>
    </row>
    <row r="238" spans="1:10" s="137" customFormat="1">
      <c r="A238" s="192"/>
      <c r="F238" s="135"/>
      <c r="G238" s="135"/>
      <c r="H238" s="135"/>
      <c r="I238" s="135"/>
      <c r="J238" s="135"/>
    </row>
    <row r="239" spans="1:10" s="137" customFormat="1">
      <c r="A239" s="192"/>
      <c r="F239" s="135"/>
      <c r="G239" s="135"/>
      <c r="H239" s="135"/>
      <c r="I239" s="135"/>
      <c r="J239" s="135"/>
    </row>
    <row r="240" spans="1:10" s="137" customFormat="1">
      <c r="A240" s="192"/>
      <c r="F240" s="135"/>
      <c r="G240" s="135"/>
      <c r="H240" s="135"/>
      <c r="I240" s="135"/>
      <c r="J240" s="135"/>
    </row>
    <row r="241" spans="1:10" s="137" customFormat="1">
      <c r="A241" s="192"/>
      <c r="F241" s="135"/>
      <c r="G241" s="135"/>
      <c r="H241" s="135"/>
      <c r="I241" s="135"/>
      <c r="J241" s="135"/>
    </row>
    <row r="242" spans="1:10" s="137" customFormat="1">
      <c r="A242" s="192"/>
      <c r="F242" s="135"/>
      <c r="G242" s="135"/>
      <c r="H242" s="135"/>
      <c r="I242" s="135"/>
      <c r="J242" s="135"/>
    </row>
    <row r="243" spans="1:10" s="137" customFormat="1">
      <c r="A243" s="192"/>
      <c r="F243" s="135"/>
      <c r="G243" s="135"/>
      <c r="H243" s="135"/>
      <c r="I243" s="135"/>
      <c r="J243" s="135"/>
    </row>
    <row r="244" spans="1:10" s="137" customFormat="1">
      <c r="A244" s="192"/>
      <c r="F244" s="135"/>
      <c r="G244" s="135"/>
      <c r="H244" s="135"/>
      <c r="I244" s="135"/>
      <c r="J244" s="135"/>
    </row>
    <row r="245" spans="1:10" s="137" customFormat="1">
      <c r="A245" s="192"/>
      <c r="F245" s="135"/>
      <c r="G245" s="135"/>
      <c r="H245" s="135"/>
      <c r="I245" s="135"/>
      <c r="J245" s="135"/>
    </row>
    <row r="246" spans="1:10" s="137" customFormat="1">
      <c r="A246" s="192"/>
      <c r="F246" s="135"/>
      <c r="G246" s="135"/>
      <c r="H246" s="135"/>
      <c r="I246" s="135"/>
      <c r="J246" s="135"/>
    </row>
    <row r="247" spans="1:10" s="137" customFormat="1">
      <c r="A247" s="192"/>
      <c r="F247" s="135"/>
      <c r="G247" s="135"/>
      <c r="H247" s="135"/>
      <c r="I247" s="135"/>
      <c r="J247" s="135"/>
    </row>
    <row r="248" spans="1:10" s="137" customFormat="1">
      <c r="A248" s="192"/>
      <c r="F248" s="135"/>
      <c r="G248" s="135"/>
      <c r="H248" s="135"/>
      <c r="I248" s="135"/>
      <c r="J248" s="135"/>
    </row>
    <row r="249" spans="1:10" s="137" customFormat="1">
      <c r="A249" s="192"/>
      <c r="F249" s="135"/>
      <c r="G249" s="135"/>
      <c r="H249" s="135"/>
      <c r="I249" s="135"/>
      <c r="J249" s="135"/>
    </row>
    <row r="250" spans="1:10" s="137" customFormat="1">
      <c r="A250" s="192"/>
      <c r="F250" s="135"/>
      <c r="G250" s="135"/>
      <c r="H250" s="135"/>
      <c r="I250" s="135"/>
      <c r="J250" s="135"/>
    </row>
    <row r="251" spans="1:10" s="137" customFormat="1">
      <c r="A251" s="192"/>
      <c r="F251" s="135"/>
      <c r="G251" s="135"/>
      <c r="H251" s="135"/>
      <c r="I251" s="135"/>
      <c r="J251" s="135"/>
    </row>
    <row r="252" spans="1:10" s="137" customFormat="1">
      <c r="A252" s="192"/>
      <c r="F252" s="135"/>
      <c r="G252" s="135"/>
      <c r="H252" s="135"/>
      <c r="I252" s="135"/>
      <c r="J252" s="135"/>
    </row>
    <row r="253" spans="1:10" s="137" customFormat="1">
      <c r="A253" s="192"/>
      <c r="F253" s="135"/>
      <c r="G253" s="135"/>
      <c r="H253" s="135"/>
      <c r="I253" s="135"/>
      <c r="J253" s="135"/>
    </row>
    <row r="254" spans="1:10" s="137" customFormat="1">
      <c r="A254" s="192"/>
      <c r="F254" s="135"/>
      <c r="G254" s="135"/>
      <c r="H254" s="135"/>
      <c r="I254" s="135"/>
      <c r="J254" s="135"/>
    </row>
    <row r="255" spans="1:10" s="137" customFormat="1">
      <c r="A255" s="192"/>
      <c r="F255" s="135"/>
      <c r="G255" s="135"/>
      <c r="H255" s="135"/>
      <c r="I255" s="135"/>
      <c r="J255" s="135"/>
    </row>
    <row r="256" spans="1:10" s="137" customFormat="1">
      <c r="A256" s="192"/>
      <c r="F256" s="135"/>
      <c r="G256" s="135"/>
      <c r="H256" s="135"/>
      <c r="I256" s="135"/>
      <c r="J256" s="135"/>
    </row>
    <row r="257" spans="1:10" s="137" customFormat="1">
      <c r="A257" s="192"/>
      <c r="F257" s="135"/>
      <c r="G257" s="135"/>
      <c r="H257" s="135"/>
      <c r="I257" s="135"/>
      <c r="J257" s="135"/>
    </row>
    <row r="258" spans="1:10" s="137" customFormat="1">
      <c r="A258" s="192"/>
      <c r="F258" s="135"/>
      <c r="G258" s="135"/>
      <c r="H258" s="135"/>
      <c r="I258" s="135"/>
      <c r="J258" s="135"/>
    </row>
    <row r="259" spans="1:10" s="137" customFormat="1">
      <c r="A259" s="192"/>
      <c r="F259" s="135"/>
      <c r="G259" s="135"/>
      <c r="H259" s="135"/>
      <c r="I259" s="135"/>
      <c r="J259" s="135"/>
    </row>
    <row r="260" spans="1:10" s="137" customFormat="1">
      <c r="A260" s="192"/>
      <c r="F260" s="135"/>
      <c r="G260" s="135"/>
      <c r="H260" s="135"/>
      <c r="I260" s="135"/>
      <c r="J260" s="135"/>
    </row>
    <row r="261" spans="1:10" s="137" customFormat="1">
      <c r="A261" s="192"/>
      <c r="F261" s="135"/>
      <c r="G261" s="135"/>
      <c r="H261" s="135"/>
      <c r="I261" s="135"/>
      <c r="J261" s="135"/>
    </row>
    <row r="262" spans="1:10" s="137" customFormat="1">
      <c r="A262" s="192"/>
      <c r="F262" s="135"/>
      <c r="G262" s="135"/>
      <c r="H262" s="135"/>
      <c r="I262" s="135"/>
      <c r="J262" s="135"/>
    </row>
    <row r="263" spans="1:10" s="137" customFormat="1">
      <c r="A263" s="192"/>
      <c r="F263" s="135"/>
      <c r="G263" s="135"/>
      <c r="H263" s="135"/>
      <c r="I263" s="135"/>
      <c r="J263" s="135"/>
    </row>
    <row r="264" spans="1:10" s="137" customFormat="1">
      <c r="A264" s="192"/>
      <c r="F264" s="135"/>
      <c r="G264" s="135"/>
      <c r="H264" s="135"/>
      <c r="I264" s="135"/>
      <c r="J264" s="135"/>
    </row>
    <row r="265" spans="1:10" s="137" customFormat="1">
      <c r="A265" s="192"/>
      <c r="F265" s="135"/>
      <c r="G265" s="135"/>
      <c r="H265" s="135"/>
      <c r="I265" s="135"/>
      <c r="J265" s="135"/>
    </row>
    <row r="266" spans="1:10" s="137" customFormat="1">
      <c r="A266" s="192"/>
      <c r="F266" s="135"/>
      <c r="G266" s="135"/>
      <c r="H266" s="135"/>
      <c r="I266" s="135"/>
      <c r="J266" s="135"/>
    </row>
    <row r="267" spans="1:10" s="137" customFormat="1">
      <c r="A267" s="192"/>
      <c r="F267" s="135"/>
      <c r="G267" s="135"/>
      <c r="H267" s="135"/>
      <c r="I267" s="135"/>
      <c r="J267" s="135"/>
    </row>
    <row r="268" spans="1:10" s="137" customFormat="1">
      <c r="A268" s="192"/>
      <c r="F268" s="135"/>
      <c r="G268" s="135"/>
      <c r="H268" s="135"/>
      <c r="I268" s="135"/>
      <c r="J268" s="135"/>
    </row>
    <row r="269" spans="1:10" s="137" customFormat="1">
      <c r="A269" s="192"/>
      <c r="F269" s="135"/>
      <c r="G269" s="135"/>
      <c r="H269" s="135"/>
      <c r="I269" s="135"/>
      <c r="J269" s="135"/>
    </row>
    <row r="270" spans="1:10" s="137" customFormat="1">
      <c r="A270" s="192"/>
      <c r="F270" s="135"/>
      <c r="G270" s="135"/>
      <c r="H270" s="135"/>
      <c r="I270" s="135"/>
      <c r="J270" s="135"/>
    </row>
    <row r="271" spans="1:10" s="137" customFormat="1">
      <c r="A271" s="192"/>
      <c r="F271" s="135"/>
      <c r="G271" s="135"/>
      <c r="H271" s="135"/>
      <c r="I271" s="135"/>
      <c r="J271" s="135"/>
    </row>
    <row r="272" spans="1:10" s="137" customFormat="1">
      <c r="A272" s="192"/>
      <c r="F272" s="135"/>
      <c r="G272" s="135"/>
      <c r="H272" s="135"/>
      <c r="I272" s="135"/>
      <c r="J272" s="135"/>
    </row>
    <row r="273" spans="1:10" s="137" customFormat="1">
      <c r="A273" s="192"/>
      <c r="F273" s="135"/>
      <c r="G273" s="135"/>
      <c r="H273" s="135"/>
      <c r="I273" s="135"/>
      <c r="J273" s="135"/>
    </row>
    <row r="274" spans="1:10" s="137" customFormat="1">
      <c r="A274" s="192"/>
      <c r="F274" s="135"/>
      <c r="G274" s="135"/>
      <c r="H274" s="135"/>
      <c r="I274" s="135"/>
      <c r="J274" s="135"/>
    </row>
    <row r="275" spans="1:10" s="137" customFormat="1">
      <c r="A275" s="192"/>
      <c r="F275" s="135"/>
      <c r="G275" s="135"/>
      <c r="H275" s="135"/>
      <c r="I275" s="135"/>
      <c r="J275" s="135"/>
    </row>
    <row r="276" spans="1:10" s="137" customFormat="1">
      <c r="A276" s="192"/>
      <c r="F276" s="135"/>
      <c r="G276" s="135"/>
      <c r="H276" s="135"/>
      <c r="I276" s="135"/>
      <c r="J276" s="135"/>
    </row>
    <row r="277" spans="1:10" s="137" customFormat="1">
      <c r="A277" s="192"/>
      <c r="F277" s="135"/>
      <c r="G277" s="135"/>
      <c r="H277" s="135"/>
      <c r="I277" s="135"/>
      <c r="J277" s="135"/>
    </row>
    <row r="278" spans="1:10" s="137" customFormat="1">
      <c r="A278" s="192"/>
      <c r="F278" s="135"/>
      <c r="G278" s="135"/>
      <c r="H278" s="135"/>
      <c r="I278" s="135"/>
      <c r="J278" s="135"/>
    </row>
    <row r="279" spans="1:10" s="137" customFormat="1">
      <c r="A279" s="192"/>
      <c r="F279" s="135"/>
      <c r="G279" s="135"/>
      <c r="H279" s="135"/>
      <c r="I279" s="135"/>
      <c r="J279" s="135"/>
    </row>
    <row r="280" spans="1:10" s="137" customFormat="1">
      <c r="A280" s="192"/>
      <c r="F280" s="135"/>
      <c r="G280" s="135"/>
      <c r="H280" s="135"/>
      <c r="I280" s="135"/>
      <c r="J280" s="135"/>
    </row>
    <row r="281" spans="1:10" s="137" customFormat="1">
      <c r="A281" s="192"/>
      <c r="F281" s="135"/>
      <c r="G281" s="135"/>
      <c r="H281" s="135"/>
      <c r="I281" s="135"/>
      <c r="J281" s="135"/>
    </row>
    <row r="282" spans="1:10" s="137" customFormat="1">
      <c r="A282" s="192"/>
      <c r="F282" s="135"/>
      <c r="G282" s="135"/>
      <c r="H282" s="135"/>
      <c r="I282" s="135"/>
      <c r="J282" s="135"/>
    </row>
    <row r="283" spans="1:10" s="137" customFormat="1">
      <c r="A283" s="192"/>
      <c r="F283" s="135"/>
      <c r="G283" s="135"/>
      <c r="H283" s="135"/>
      <c r="I283" s="135"/>
      <c r="J283" s="135"/>
    </row>
    <row r="284" spans="1:10" s="137" customFormat="1">
      <c r="A284" s="192"/>
      <c r="F284" s="135"/>
      <c r="G284" s="135"/>
      <c r="H284" s="135"/>
      <c r="I284" s="135"/>
      <c r="J284" s="135"/>
    </row>
  </sheetData>
  <mergeCells count="53">
    <mergeCell ref="A105:J105"/>
    <mergeCell ref="A35:J35"/>
    <mergeCell ref="G13:J13"/>
    <mergeCell ref="C133:F133"/>
    <mergeCell ref="H133:J133"/>
    <mergeCell ref="C132:F132"/>
    <mergeCell ref="H132:J132"/>
    <mergeCell ref="A80:J80"/>
    <mergeCell ref="A114:J114"/>
    <mergeCell ref="A87:J87"/>
    <mergeCell ref="A40:J40"/>
    <mergeCell ref="C37:C38"/>
    <mergeCell ref="G37:J37"/>
    <mergeCell ref="A78:J78"/>
    <mergeCell ref="B32:F32"/>
    <mergeCell ref="A64:J64"/>
    <mergeCell ref="G1:J1"/>
    <mergeCell ref="G9:J9"/>
    <mergeCell ref="G2:J2"/>
    <mergeCell ref="G4:J4"/>
    <mergeCell ref="G10:J10"/>
    <mergeCell ref="E37:E38"/>
    <mergeCell ref="D37:D38"/>
    <mergeCell ref="A37:A38"/>
    <mergeCell ref="B37:B38"/>
    <mergeCell ref="F37:F38"/>
    <mergeCell ref="A33:J33"/>
    <mergeCell ref="B28:F28"/>
    <mergeCell ref="B27:F27"/>
    <mergeCell ref="G27:I27"/>
    <mergeCell ref="B20:F20"/>
    <mergeCell ref="G28:I28"/>
    <mergeCell ref="B31:F31"/>
    <mergeCell ref="B23:F23"/>
    <mergeCell ref="B24:F24"/>
    <mergeCell ref="B29:F29"/>
    <mergeCell ref="B21:H21"/>
    <mergeCell ref="B25:F25"/>
    <mergeCell ref="G11:J11"/>
    <mergeCell ref="B30:F30"/>
    <mergeCell ref="A11:B11"/>
    <mergeCell ref="A13:B13"/>
    <mergeCell ref="A14:B14"/>
    <mergeCell ref="A16:B16"/>
    <mergeCell ref="G16:J16"/>
    <mergeCell ref="B26:F26"/>
    <mergeCell ref="B22:F22"/>
    <mergeCell ref="G12:J12"/>
    <mergeCell ref="A3:B3"/>
    <mergeCell ref="G3:J3"/>
    <mergeCell ref="G5:H5"/>
    <mergeCell ref="A8:B8"/>
    <mergeCell ref="G8:J8"/>
  </mergeCells>
  <phoneticPr fontId="3" type="noConversion"/>
  <pageMargins left="0.98425196850393704" right="0.39370078740157483" top="0.78740157480314965" bottom="0.78740157480314965" header="0.39370078740157483" footer="0.19685039370078741"/>
  <pageSetup paperSize="9" scale="59" orientation="landscape" verticalDpi="300" r:id="rId1"/>
  <headerFooter alignWithMargins="0">
    <oddHeader>&amp;C&amp;"Times New Roman,обычный"&amp;14
&amp;P&amp;R&amp;"Times New Roman,обычный"&amp;14 
Продовження додатка 1</oddHeader>
  </headerFooter>
  <rowBreaks count="2" manualBreakCount="2">
    <brk id="32" max="9" man="1"/>
    <brk id="68" max="9" man="1"/>
  </rowBreaks>
  <ignoredErrors>
    <ignoredError sqref="B106:B113 B115 B1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P1183"/>
  <sheetViews>
    <sheetView zoomScale="75" zoomScaleNormal="75" workbookViewId="0">
      <selection activeCell="A144" sqref="A144:P1183"/>
    </sheetView>
  </sheetViews>
  <sheetFormatPr defaultRowHeight="18.75"/>
  <cols>
    <col min="1" max="1" width="86.7109375" style="3" customWidth="1"/>
    <col min="2" max="2" width="14.85546875" style="27" customWidth="1"/>
    <col min="3" max="5" width="16.28515625" style="27" customWidth="1"/>
    <col min="6" max="10" width="16.28515625" style="3" customWidth="1"/>
    <col min="11" max="11" width="37.140625" style="3" customWidth="1"/>
    <col min="12" max="12" width="14.28515625" style="3" bestFit="1" customWidth="1"/>
    <col min="13" max="13" width="12" style="3" bestFit="1" customWidth="1"/>
    <col min="14" max="14" width="19.140625" style="3" bestFit="1" customWidth="1"/>
    <col min="15" max="15" width="16" style="3" customWidth="1"/>
    <col min="16" max="16" width="21.140625" style="3" bestFit="1" customWidth="1"/>
    <col min="17" max="17" width="12" style="3" bestFit="1" customWidth="1"/>
    <col min="18" max="19" width="9.28515625" style="3" bestFit="1" customWidth="1"/>
    <col min="20" max="16384" width="9.140625" style="3"/>
  </cols>
  <sheetData>
    <row r="1" spans="1:14">
      <c r="A1" s="338" t="s">
        <v>196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</row>
    <row r="2" spans="1:14">
      <c r="A2" s="251"/>
      <c r="B2" s="258"/>
      <c r="C2" s="251"/>
      <c r="D2" s="251"/>
      <c r="E2" s="258"/>
      <c r="F2" s="251"/>
      <c r="G2" s="251"/>
      <c r="H2" s="251"/>
      <c r="I2" s="251"/>
      <c r="J2" s="251"/>
      <c r="K2" s="254" t="s">
        <v>404</v>
      </c>
    </row>
    <row r="3" spans="1:14" ht="36" customHeight="1">
      <c r="A3" s="312" t="s">
        <v>194</v>
      </c>
      <c r="B3" s="313" t="s">
        <v>17</v>
      </c>
      <c r="C3" s="313" t="s">
        <v>480</v>
      </c>
      <c r="D3" s="313" t="s">
        <v>481</v>
      </c>
      <c r="E3" s="339" t="s">
        <v>482</v>
      </c>
      <c r="F3" s="313" t="s">
        <v>483</v>
      </c>
      <c r="G3" s="313" t="s">
        <v>153</v>
      </c>
      <c r="H3" s="313"/>
      <c r="I3" s="313"/>
      <c r="J3" s="313"/>
      <c r="K3" s="313" t="s">
        <v>182</v>
      </c>
    </row>
    <row r="4" spans="1:14" ht="61.5" customHeight="1">
      <c r="A4" s="312"/>
      <c r="B4" s="313"/>
      <c r="C4" s="313"/>
      <c r="D4" s="313"/>
      <c r="E4" s="339"/>
      <c r="F4" s="313"/>
      <c r="G4" s="252" t="s">
        <v>154</v>
      </c>
      <c r="H4" s="252" t="s">
        <v>155</v>
      </c>
      <c r="I4" s="252" t="s">
        <v>156</v>
      </c>
      <c r="J4" s="252" t="s">
        <v>71</v>
      </c>
      <c r="K4" s="313"/>
    </row>
    <row r="5" spans="1:14" ht="18" customHeight="1">
      <c r="A5" s="246">
        <v>1</v>
      </c>
      <c r="B5" s="247">
        <v>2</v>
      </c>
      <c r="C5" s="247">
        <v>3</v>
      </c>
      <c r="D5" s="247">
        <v>4</v>
      </c>
      <c r="E5" s="247">
        <v>5</v>
      </c>
      <c r="F5" s="247">
        <v>6</v>
      </c>
      <c r="G5" s="247">
        <v>7</v>
      </c>
      <c r="H5" s="247">
        <v>8</v>
      </c>
      <c r="I5" s="247">
        <v>9</v>
      </c>
      <c r="J5" s="247">
        <v>10</v>
      </c>
      <c r="K5" s="247">
        <v>11</v>
      </c>
    </row>
    <row r="6" spans="1:14" s="6" customFormat="1" ht="20.100000000000001" customHeight="1">
      <c r="A6" s="334" t="s">
        <v>195</v>
      </c>
      <c r="B6" s="334"/>
      <c r="C6" s="334"/>
      <c r="D6" s="334"/>
      <c r="E6" s="334"/>
      <c r="F6" s="334"/>
      <c r="G6" s="334"/>
      <c r="H6" s="334"/>
      <c r="I6" s="334"/>
      <c r="J6" s="334"/>
      <c r="K6" s="334"/>
    </row>
    <row r="7" spans="1:14" s="6" customFormat="1" ht="37.5">
      <c r="A7" s="255" t="s">
        <v>387</v>
      </c>
      <c r="B7" s="10">
        <v>1000</v>
      </c>
      <c r="C7" s="96">
        <v>13722.6</v>
      </c>
      <c r="D7" s="96">
        <v>13152</v>
      </c>
      <c r="E7" s="96">
        <v>13788</v>
      </c>
      <c r="F7" s="96">
        <v>15856</v>
      </c>
      <c r="G7" s="109">
        <f t="shared" ref="G7:G17" si="0">F7/4</f>
        <v>3964</v>
      </c>
      <c r="H7" s="109">
        <f t="shared" ref="H7:H15" si="1">F7/4</f>
        <v>3964</v>
      </c>
      <c r="I7" s="109">
        <f t="shared" ref="I7:I15" si="2">F7/4</f>
        <v>3964</v>
      </c>
      <c r="J7" s="109">
        <f>F7/4</f>
        <v>3964</v>
      </c>
      <c r="K7" s="259"/>
      <c r="M7" s="133"/>
    </row>
    <row r="8" spans="1:14" ht="18.75" customHeight="1">
      <c r="A8" s="255" t="s">
        <v>145</v>
      </c>
      <c r="B8" s="10">
        <v>1010</v>
      </c>
      <c r="C8" s="96">
        <v>-10614.1</v>
      </c>
      <c r="D8" s="96">
        <v>-13152</v>
      </c>
      <c r="E8" s="96">
        <f>E10+E11+E12+E13+E14+E15+E18</f>
        <v>-13788.2408</v>
      </c>
      <c r="F8" s="96">
        <v>-15856</v>
      </c>
      <c r="G8" s="96">
        <f t="shared" si="0"/>
        <v>-3964</v>
      </c>
      <c r="H8" s="96">
        <f t="shared" si="1"/>
        <v>-3964</v>
      </c>
      <c r="I8" s="96">
        <f t="shared" si="2"/>
        <v>-3964</v>
      </c>
      <c r="J8" s="96">
        <f>F8/4</f>
        <v>-3964</v>
      </c>
      <c r="K8" s="256"/>
      <c r="M8" s="133"/>
      <c r="N8" s="134"/>
    </row>
    <row r="9" spans="1:14" s="2" customFormat="1" ht="20.100000000000001" customHeight="1">
      <c r="A9" s="255" t="s">
        <v>400</v>
      </c>
      <c r="B9" s="247">
        <v>1011</v>
      </c>
      <c r="C9" s="107">
        <f>-(2901.9+1.7)</f>
        <v>-2903.6</v>
      </c>
      <c r="D9" s="107">
        <v>-3320</v>
      </c>
      <c r="E9" s="107">
        <f>E10+E11</f>
        <v>-3020.5007999999998</v>
      </c>
      <c r="F9" s="107">
        <v>-3181</v>
      </c>
      <c r="G9" s="107">
        <f t="shared" si="0"/>
        <v>-795.25</v>
      </c>
      <c r="H9" s="107">
        <f t="shared" si="1"/>
        <v>-795.25</v>
      </c>
      <c r="I9" s="107">
        <f t="shared" si="2"/>
        <v>-795.25</v>
      </c>
      <c r="J9" s="107">
        <f>F9/4</f>
        <v>-795.25</v>
      </c>
      <c r="K9" s="256"/>
      <c r="M9" s="133"/>
      <c r="N9" s="134"/>
    </row>
    <row r="10" spans="1:14" s="2" customFormat="1" ht="36.75" customHeight="1">
      <c r="A10" s="111" t="s">
        <v>403</v>
      </c>
      <c r="B10" s="113" t="s">
        <v>401</v>
      </c>
      <c r="C10" s="96">
        <v>-1830</v>
      </c>
      <c r="D10" s="96">
        <v>-1800</v>
      </c>
      <c r="E10" s="96">
        <f>D10*5%+D10</f>
        <v>-1890</v>
      </c>
      <c r="F10" s="96">
        <f>E10*5.3%+E10</f>
        <v>-1990.17</v>
      </c>
      <c r="G10" s="96">
        <f t="shared" si="0"/>
        <v>-497.54250000000002</v>
      </c>
      <c r="H10" s="112">
        <f t="shared" si="1"/>
        <v>-497.54250000000002</v>
      </c>
      <c r="I10" s="112">
        <f t="shared" si="2"/>
        <v>-497.54250000000002</v>
      </c>
      <c r="J10" s="112">
        <f t="shared" ref="J10:J15" si="3">F10/4</f>
        <v>-497.54250000000002</v>
      </c>
      <c r="K10" s="256"/>
      <c r="M10" s="133"/>
      <c r="N10" s="134"/>
    </row>
    <row r="11" spans="1:14" s="2" customFormat="1" ht="87" customHeight="1">
      <c r="A11" s="111" t="s">
        <v>406</v>
      </c>
      <c r="B11" s="113" t="s">
        <v>402</v>
      </c>
      <c r="C11" s="96">
        <f>C9-C10</f>
        <v>-1073.5999999999999</v>
      </c>
      <c r="D11" s="96">
        <v>-1520</v>
      </c>
      <c r="E11" s="96">
        <f>C11*5.3%+C11</f>
        <v>-1130.5007999999998</v>
      </c>
      <c r="F11" s="96">
        <f>E11*5.3%+E11</f>
        <v>-1190.4173423999998</v>
      </c>
      <c r="G11" s="96">
        <f t="shared" si="0"/>
        <v>-297.60433559999996</v>
      </c>
      <c r="H11" s="112">
        <f t="shared" si="1"/>
        <v>-297.60433559999996</v>
      </c>
      <c r="I11" s="112">
        <f t="shared" si="2"/>
        <v>-297.60433559999996</v>
      </c>
      <c r="J11" s="112">
        <f t="shared" si="3"/>
        <v>-297.60433559999996</v>
      </c>
      <c r="K11" s="256"/>
      <c r="M11" s="133"/>
      <c r="N11" s="134"/>
    </row>
    <row r="12" spans="1:14" s="2" customFormat="1" ht="20.100000000000001" customHeight="1">
      <c r="A12" s="255" t="s">
        <v>342</v>
      </c>
      <c r="B12" s="247">
        <v>1012</v>
      </c>
      <c r="C12" s="96">
        <v>-1547.8</v>
      </c>
      <c r="D12" s="96">
        <v>-1250</v>
      </c>
      <c r="E12" s="96">
        <v>-1625.4</v>
      </c>
      <c r="F12" s="96">
        <f>C12*1.1798</f>
        <v>-1826.0944399999998</v>
      </c>
      <c r="G12" s="96">
        <f t="shared" si="0"/>
        <v>-456.52360999999996</v>
      </c>
      <c r="H12" s="96">
        <f t="shared" si="1"/>
        <v>-456.52360999999996</v>
      </c>
      <c r="I12" s="96">
        <f t="shared" si="2"/>
        <v>-456.52360999999996</v>
      </c>
      <c r="J12" s="96">
        <f t="shared" si="3"/>
        <v>-456.52360999999996</v>
      </c>
      <c r="K12" s="256"/>
      <c r="M12" s="133"/>
      <c r="N12" s="134"/>
    </row>
    <row r="13" spans="1:14" s="2" customFormat="1" ht="20.100000000000001" customHeight="1">
      <c r="A13" s="255" t="s">
        <v>343</v>
      </c>
      <c r="B13" s="247">
        <v>1013</v>
      </c>
      <c r="C13" s="96">
        <v>-110</v>
      </c>
      <c r="D13" s="96">
        <v>-50</v>
      </c>
      <c r="E13" s="96">
        <v>-110</v>
      </c>
      <c r="F13" s="96">
        <f t="shared" ref="F13:F34" si="4">C13*1.1798</f>
        <v>-129.77799999999999</v>
      </c>
      <c r="G13" s="96">
        <f t="shared" si="0"/>
        <v>-32.444499999999998</v>
      </c>
      <c r="H13" s="96">
        <f t="shared" si="1"/>
        <v>-32.444499999999998</v>
      </c>
      <c r="I13" s="96">
        <f t="shared" si="2"/>
        <v>-32.444499999999998</v>
      </c>
      <c r="J13" s="96">
        <f t="shared" si="3"/>
        <v>-32.444499999999998</v>
      </c>
      <c r="K13" s="256"/>
      <c r="M13" s="133"/>
      <c r="N13" s="134"/>
    </row>
    <row r="14" spans="1:14" s="2" customFormat="1" ht="20.100000000000001" customHeight="1">
      <c r="A14" s="255" t="s">
        <v>4</v>
      </c>
      <c r="B14" s="247">
        <v>1014</v>
      </c>
      <c r="C14" s="96">
        <v>-6671.6</v>
      </c>
      <c r="D14" s="96">
        <v>-6800</v>
      </c>
      <c r="E14" s="96">
        <v>-7197</v>
      </c>
      <c r="F14" s="96">
        <v>-8311</v>
      </c>
      <c r="G14" s="96">
        <f t="shared" si="0"/>
        <v>-2077.75</v>
      </c>
      <c r="H14" s="96">
        <f t="shared" si="1"/>
        <v>-2077.75</v>
      </c>
      <c r="I14" s="96">
        <f t="shared" si="2"/>
        <v>-2077.75</v>
      </c>
      <c r="J14" s="96">
        <f t="shared" si="3"/>
        <v>-2077.75</v>
      </c>
      <c r="K14" s="256"/>
      <c r="M14" s="133"/>
      <c r="N14" s="134"/>
    </row>
    <row r="15" spans="1:14" s="2" customFormat="1" ht="20.100000000000001" customHeight="1">
      <c r="A15" s="255" t="s">
        <v>5</v>
      </c>
      <c r="B15" s="247">
        <v>1015</v>
      </c>
      <c r="C15" s="96">
        <v>-1354.2</v>
      </c>
      <c r="D15" s="96">
        <v>-1480</v>
      </c>
      <c r="E15" s="96">
        <f>E14*22%</f>
        <v>-1583.34</v>
      </c>
      <c r="F15" s="96">
        <f>F14*22%</f>
        <v>-1828.42</v>
      </c>
      <c r="G15" s="96">
        <f t="shared" si="0"/>
        <v>-457.10500000000002</v>
      </c>
      <c r="H15" s="96">
        <f t="shared" si="1"/>
        <v>-457.10500000000002</v>
      </c>
      <c r="I15" s="96">
        <f t="shared" si="2"/>
        <v>-457.10500000000002</v>
      </c>
      <c r="J15" s="96">
        <f t="shared" si="3"/>
        <v>-457.10500000000002</v>
      </c>
      <c r="K15" s="256"/>
      <c r="M15" s="133"/>
      <c r="N15" s="134"/>
    </row>
    <row r="16" spans="1:14" s="2" customFormat="1" ht="39" customHeight="1">
      <c r="A16" s="255" t="s">
        <v>344</v>
      </c>
      <c r="B16" s="247">
        <v>1016</v>
      </c>
      <c r="C16" s="96"/>
      <c r="D16" s="96"/>
      <c r="E16" s="96"/>
      <c r="F16" s="96">
        <f t="shared" si="4"/>
        <v>0</v>
      </c>
      <c r="G16" s="107">
        <f t="shared" si="0"/>
        <v>0</v>
      </c>
      <c r="H16" s="96"/>
      <c r="I16" s="96"/>
      <c r="J16" s="96"/>
      <c r="K16" s="256"/>
    </row>
    <row r="17" spans="1:14" s="2" customFormat="1" ht="20.100000000000001" customHeight="1">
      <c r="A17" s="255" t="s">
        <v>345</v>
      </c>
      <c r="B17" s="247">
        <v>1017</v>
      </c>
      <c r="C17" s="96">
        <v>-194.1</v>
      </c>
      <c r="D17" s="96"/>
      <c r="E17" s="96"/>
      <c r="F17" s="96">
        <v>-194</v>
      </c>
      <c r="G17" s="96">
        <f t="shared" si="0"/>
        <v>-48.5</v>
      </c>
      <c r="H17" s="96">
        <v>-48.5</v>
      </c>
      <c r="I17" s="96">
        <v>-48.5</v>
      </c>
      <c r="J17" s="96">
        <v>-48.5</v>
      </c>
      <c r="K17" s="256"/>
      <c r="M17" s="133"/>
      <c r="N17" s="134"/>
    </row>
    <row r="18" spans="1:14" s="2" customFormat="1" ht="20.100000000000001" customHeight="1">
      <c r="A18" s="255" t="s">
        <v>373</v>
      </c>
      <c r="B18" s="247">
        <v>1018</v>
      </c>
      <c r="C18" s="107">
        <f>C19+C20+C21+C22+C23+C24</f>
        <v>-288</v>
      </c>
      <c r="D18" s="107">
        <f>D19+D20+D21+D22+D23+D24</f>
        <v>-252</v>
      </c>
      <c r="E18" s="107">
        <f>E19+E20+E21+E22+E23+E24</f>
        <v>-252</v>
      </c>
      <c r="F18" s="107">
        <f>F19+F20+F21+F22+F23+F24</f>
        <v>-386.14280000000002</v>
      </c>
      <c r="G18" s="107">
        <f t="shared" ref="G18:G38" si="5">F18/4</f>
        <v>-96.535700000000006</v>
      </c>
      <c r="H18" s="107">
        <f>F18/4</f>
        <v>-96.535700000000006</v>
      </c>
      <c r="I18" s="107">
        <f>F18/4</f>
        <v>-96.535700000000006</v>
      </c>
      <c r="J18" s="107">
        <v>-96.535700000000006</v>
      </c>
      <c r="K18" s="256"/>
      <c r="M18" s="133"/>
      <c r="N18" s="134"/>
    </row>
    <row r="19" spans="1:14" s="2" customFormat="1" ht="20.100000000000001" customHeight="1">
      <c r="A19" s="111" t="s">
        <v>388</v>
      </c>
      <c r="B19" s="113" t="s">
        <v>390</v>
      </c>
      <c r="C19" s="96">
        <v>-80</v>
      </c>
      <c r="D19" s="96">
        <v>-35</v>
      </c>
      <c r="E19" s="96">
        <v>-35</v>
      </c>
      <c r="F19" s="96">
        <f t="shared" si="4"/>
        <v>-94.384</v>
      </c>
      <c r="G19" s="96">
        <f t="shared" si="5"/>
        <v>-23.596</v>
      </c>
      <c r="H19" s="112">
        <f>F19/4</f>
        <v>-23.596</v>
      </c>
      <c r="I19" s="112">
        <f>F19/4</f>
        <v>-23.596</v>
      </c>
      <c r="J19" s="112">
        <f>F19/4</f>
        <v>-23.596</v>
      </c>
      <c r="K19" s="256"/>
      <c r="M19" s="133"/>
      <c r="N19" s="134"/>
    </row>
    <row r="20" spans="1:14" s="2" customFormat="1" ht="20.100000000000001" customHeight="1">
      <c r="A20" s="111" t="s">
        <v>389</v>
      </c>
      <c r="B20" s="113" t="s">
        <v>391</v>
      </c>
      <c r="C20" s="96">
        <v>-147</v>
      </c>
      <c r="D20" s="96">
        <v>-95</v>
      </c>
      <c r="E20" s="96">
        <v>-95</v>
      </c>
      <c r="F20" s="96">
        <f>C20*5.3%+C20</f>
        <v>-154.791</v>
      </c>
      <c r="G20" s="96">
        <f t="shared" si="5"/>
        <v>-38.697749999999999</v>
      </c>
      <c r="H20" s="112">
        <f t="shared" ref="H20:H37" si="6">F20/4</f>
        <v>-38.697749999999999</v>
      </c>
      <c r="I20" s="112">
        <f t="shared" ref="I20:I37" si="7">F20/4</f>
        <v>-38.697749999999999</v>
      </c>
      <c r="J20" s="112">
        <f t="shared" ref="J20:J37" si="8">F20/4</f>
        <v>-38.697749999999999</v>
      </c>
      <c r="K20" s="256"/>
      <c r="M20" s="133"/>
      <c r="N20" s="134"/>
    </row>
    <row r="21" spans="1:14" s="2" customFormat="1" ht="20.100000000000001" customHeight="1">
      <c r="A21" s="111" t="s">
        <v>395</v>
      </c>
      <c r="B21" s="113" t="s">
        <v>392</v>
      </c>
      <c r="C21" s="96">
        <v>-6.1</v>
      </c>
      <c r="D21" s="96">
        <v>-50</v>
      </c>
      <c r="E21" s="96">
        <v>-50</v>
      </c>
      <c r="F21" s="96">
        <f t="shared" si="4"/>
        <v>-7.1967799999999995</v>
      </c>
      <c r="G21" s="96">
        <f t="shared" si="5"/>
        <v>-1.7991949999999999</v>
      </c>
      <c r="H21" s="112">
        <f t="shared" si="6"/>
        <v>-1.7991949999999999</v>
      </c>
      <c r="I21" s="112">
        <f t="shared" si="7"/>
        <v>-1.7991949999999999</v>
      </c>
      <c r="J21" s="112">
        <f t="shared" si="8"/>
        <v>-1.7991949999999999</v>
      </c>
      <c r="K21" s="256"/>
      <c r="M21" s="133"/>
      <c r="N21" s="134"/>
    </row>
    <row r="22" spans="1:14" s="2" customFormat="1" ht="20.100000000000001" customHeight="1">
      <c r="A22" s="111" t="s">
        <v>396</v>
      </c>
      <c r="B22" s="113" t="s">
        <v>393</v>
      </c>
      <c r="C22" s="96"/>
      <c r="D22" s="96">
        <v>-50</v>
      </c>
      <c r="E22" s="96">
        <v>-50</v>
      </c>
      <c r="F22" s="96">
        <v>-65</v>
      </c>
      <c r="G22" s="96">
        <f t="shared" si="5"/>
        <v>-16.25</v>
      </c>
      <c r="H22" s="112">
        <f t="shared" si="6"/>
        <v>-16.25</v>
      </c>
      <c r="I22" s="112">
        <f t="shared" si="7"/>
        <v>-16.25</v>
      </c>
      <c r="J22" s="112">
        <f t="shared" si="8"/>
        <v>-16.25</v>
      </c>
      <c r="K22" s="256"/>
      <c r="M22" s="133"/>
      <c r="N22" s="134"/>
    </row>
    <row r="23" spans="1:14" s="2" customFormat="1" ht="20.100000000000001" customHeight="1">
      <c r="A23" s="111" t="s">
        <v>397</v>
      </c>
      <c r="B23" s="113" t="s">
        <v>394</v>
      </c>
      <c r="C23" s="96">
        <v>-6</v>
      </c>
      <c r="D23" s="96">
        <v>-10</v>
      </c>
      <c r="E23" s="96">
        <v>-10</v>
      </c>
      <c r="F23" s="96">
        <f t="shared" si="4"/>
        <v>-7.0787999999999993</v>
      </c>
      <c r="G23" s="96">
        <f t="shared" si="5"/>
        <v>-1.7696999999999998</v>
      </c>
      <c r="H23" s="112">
        <f t="shared" si="6"/>
        <v>-1.7696999999999998</v>
      </c>
      <c r="I23" s="112">
        <f t="shared" si="7"/>
        <v>-1.7696999999999998</v>
      </c>
      <c r="J23" s="112">
        <f t="shared" si="8"/>
        <v>-1.7696999999999998</v>
      </c>
      <c r="K23" s="256"/>
      <c r="M23" s="133"/>
      <c r="N23" s="134"/>
    </row>
    <row r="24" spans="1:14" s="2" customFormat="1" ht="20.100000000000001" customHeight="1">
      <c r="A24" s="111" t="s">
        <v>398</v>
      </c>
      <c r="B24" s="113" t="s">
        <v>399</v>
      </c>
      <c r="C24" s="96">
        <v>-48.9</v>
      </c>
      <c r="D24" s="96">
        <v>-12</v>
      </c>
      <c r="E24" s="96">
        <v>-12</v>
      </c>
      <c r="F24" s="96">
        <f t="shared" si="4"/>
        <v>-57.692219999999999</v>
      </c>
      <c r="G24" s="96">
        <f t="shared" si="5"/>
        <v>-14.423055</v>
      </c>
      <c r="H24" s="112">
        <f t="shared" si="6"/>
        <v>-14.423055</v>
      </c>
      <c r="I24" s="112">
        <f t="shared" si="7"/>
        <v>-14.423055</v>
      </c>
      <c r="J24" s="112">
        <f t="shared" si="8"/>
        <v>-14.423055</v>
      </c>
      <c r="K24" s="256"/>
      <c r="M24" s="133"/>
      <c r="N24" s="134"/>
    </row>
    <row r="25" spans="1:14" s="6" customFormat="1" ht="20.100000000000001" customHeight="1">
      <c r="A25" s="250" t="s">
        <v>25</v>
      </c>
      <c r="B25" s="12">
        <v>1020</v>
      </c>
      <c r="C25" s="107">
        <f>C7+C8</f>
        <v>3108.5</v>
      </c>
      <c r="D25" s="107">
        <f>D7+D8</f>
        <v>0</v>
      </c>
      <c r="E25" s="107">
        <f>E7+E8</f>
        <v>-0.2407999999995809</v>
      </c>
      <c r="F25" s="107">
        <f>F7+F8</f>
        <v>0</v>
      </c>
      <c r="G25" s="96">
        <f t="shared" si="5"/>
        <v>0</v>
      </c>
      <c r="H25" s="112">
        <f t="shared" si="6"/>
        <v>0</v>
      </c>
      <c r="I25" s="112">
        <f t="shared" si="7"/>
        <v>0</v>
      </c>
      <c r="J25" s="112">
        <f t="shared" si="8"/>
        <v>0</v>
      </c>
      <c r="K25" s="259"/>
      <c r="M25" s="133"/>
      <c r="N25" s="134"/>
    </row>
    <row r="26" spans="1:14" ht="20.100000000000001" customHeight="1">
      <c r="A26" s="255" t="s">
        <v>179</v>
      </c>
      <c r="B26" s="10">
        <v>1030</v>
      </c>
      <c r="C26" s="96">
        <v>-2461</v>
      </c>
      <c r="D26" s="96">
        <v>-2795</v>
      </c>
      <c r="E26" s="96">
        <v>-2795</v>
      </c>
      <c r="F26" s="96">
        <v>-2968</v>
      </c>
      <c r="G26" s="96">
        <f t="shared" si="5"/>
        <v>-742</v>
      </c>
      <c r="H26" s="112">
        <f t="shared" si="6"/>
        <v>-742</v>
      </c>
      <c r="I26" s="112">
        <f t="shared" si="7"/>
        <v>-742</v>
      </c>
      <c r="J26" s="112">
        <f t="shared" si="8"/>
        <v>-742</v>
      </c>
      <c r="K26" s="256"/>
      <c r="M26" s="6"/>
    </row>
    <row r="27" spans="1:14" ht="20.100000000000001" customHeight="1">
      <c r="A27" s="255" t="s">
        <v>109</v>
      </c>
      <c r="B27" s="10">
        <v>1031</v>
      </c>
      <c r="C27" s="96">
        <v>0</v>
      </c>
      <c r="D27" s="96"/>
      <c r="E27" s="96"/>
      <c r="F27" s="96">
        <f t="shared" si="4"/>
        <v>0</v>
      </c>
      <c r="G27" s="96">
        <f t="shared" si="5"/>
        <v>0</v>
      </c>
      <c r="H27" s="112">
        <f t="shared" si="6"/>
        <v>0</v>
      </c>
      <c r="I27" s="112">
        <f t="shared" si="7"/>
        <v>0</v>
      </c>
      <c r="J27" s="112">
        <f t="shared" si="8"/>
        <v>0</v>
      </c>
      <c r="K27" s="256"/>
    </row>
    <row r="28" spans="1:14" ht="20.100000000000001" customHeight="1">
      <c r="A28" s="255" t="s">
        <v>168</v>
      </c>
      <c r="B28" s="10">
        <v>1032</v>
      </c>
      <c r="C28" s="96">
        <v>-1</v>
      </c>
      <c r="D28" s="96">
        <v>-49</v>
      </c>
      <c r="E28" s="96">
        <v>-49</v>
      </c>
      <c r="F28" s="96">
        <v>-54</v>
      </c>
      <c r="G28" s="96">
        <f t="shared" si="5"/>
        <v>-13.5</v>
      </c>
      <c r="H28" s="112">
        <f t="shared" si="6"/>
        <v>-13.5</v>
      </c>
      <c r="I28" s="112">
        <f t="shared" si="7"/>
        <v>-13.5</v>
      </c>
      <c r="J28" s="112">
        <f t="shared" si="8"/>
        <v>-13.5</v>
      </c>
      <c r="K28" s="256"/>
    </row>
    <row r="29" spans="1:14" ht="20.100000000000001" customHeight="1">
      <c r="A29" s="255" t="s">
        <v>61</v>
      </c>
      <c r="B29" s="10">
        <v>1033</v>
      </c>
      <c r="C29" s="96"/>
      <c r="D29" s="96" t="s">
        <v>407</v>
      </c>
      <c r="E29" s="96" t="s">
        <v>407</v>
      </c>
      <c r="F29" s="96">
        <f t="shared" si="4"/>
        <v>0</v>
      </c>
      <c r="G29" s="96">
        <f t="shared" si="5"/>
        <v>0</v>
      </c>
      <c r="H29" s="112">
        <f t="shared" si="6"/>
        <v>0</v>
      </c>
      <c r="I29" s="112">
        <f t="shared" si="7"/>
        <v>0</v>
      </c>
      <c r="J29" s="112">
        <f t="shared" si="8"/>
        <v>0</v>
      </c>
      <c r="K29" s="256"/>
    </row>
    <row r="30" spans="1:14" ht="20.100000000000001" customHeight="1">
      <c r="A30" s="255" t="s">
        <v>23</v>
      </c>
      <c r="B30" s="10">
        <v>1034</v>
      </c>
      <c r="C30" s="96"/>
      <c r="D30" s="96" t="s">
        <v>408</v>
      </c>
      <c r="E30" s="96" t="s">
        <v>408</v>
      </c>
      <c r="F30" s="96">
        <f t="shared" si="4"/>
        <v>0</v>
      </c>
      <c r="G30" s="96">
        <f t="shared" si="5"/>
        <v>0</v>
      </c>
      <c r="H30" s="112">
        <f t="shared" si="6"/>
        <v>0</v>
      </c>
      <c r="I30" s="112">
        <f t="shared" si="7"/>
        <v>0</v>
      </c>
      <c r="J30" s="112">
        <f t="shared" si="8"/>
        <v>0</v>
      </c>
      <c r="K30" s="256"/>
    </row>
    <row r="31" spans="1:14" ht="20.100000000000001" customHeight="1">
      <c r="A31" s="255" t="s">
        <v>24</v>
      </c>
      <c r="B31" s="10">
        <v>1035</v>
      </c>
      <c r="C31" s="96"/>
      <c r="D31" s="96" t="s">
        <v>409</v>
      </c>
      <c r="E31" s="96" t="s">
        <v>409</v>
      </c>
      <c r="F31" s="96">
        <f t="shared" si="4"/>
        <v>0</v>
      </c>
      <c r="G31" s="96">
        <f t="shared" si="5"/>
        <v>0</v>
      </c>
      <c r="H31" s="112">
        <f t="shared" si="6"/>
        <v>0</v>
      </c>
      <c r="I31" s="112">
        <f t="shared" si="7"/>
        <v>0</v>
      </c>
      <c r="J31" s="112">
        <f t="shared" si="8"/>
        <v>0</v>
      </c>
      <c r="K31" s="256"/>
    </row>
    <row r="32" spans="1:14" s="2" customFormat="1" ht="20.100000000000001" customHeight="1">
      <c r="A32" s="255" t="s">
        <v>37</v>
      </c>
      <c r="B32" s="10">
        <v>1036</v>
      </c>
      <c r="C32" s="96"/>
      <c r="D32" s="96">
        <v>-16</v>
      </c>
      <c r="E32" s="96">
        <v>-16</v>
      </c>
      <c r="F32" s="96">
        <v>-16</v>
      </c>
      <c r="G32" s="96">
        <f t="shared" si="5"/>
        <v>-4</v>
      </c>
      <c r="H32" s="112">
        <f t="shared" si="6"/>
        <v>-4</v>
      </c>
      <c r="I32" s="112">
        <f t="shared" si="7"/>
        <v>-4</v>
      </c>
      <c r="J32" s="112">
        <f t="shared" si="8"/>
        <v>-4</v>
      </c>
      <c r="K32" s="256"/>
    </row>
    <row r="33" spans="1:16" s="2" customFormat="1" ht="20.100000000000001" customHeight="1">
      <c r="A33" s="255" t="s">
        <v>38</v>
      </c>
      <c r="B33" s="10">
        <v>1037</v>
      </c>
      <c r="C33" s="96">
        <v>-4.4000000000000004</v>
      </c>
      <c r="D33" s="96">
        <v>-20</v>
      </c>
      <c r="E33" s="96">
        <v>-20</v>
      </c>
      <c r="F33" s="96">
        <f t="shared" si="4"/>
        <v>-5.1911200000000006</v>
      </c>
      <c r="G33" s="96">
        <f t="shared" si="5"/>
        <v>-1.2977800000000002</v>
      </c>
      <c r="H33" s="112">
        <f t="shared" si="6"/>
        <v>-1.2977800000000002</v>
      </c>
      <c r="I33" s="112">
        <f t="shared" si="7"/>
        <v>-1.2977800000000002</v>
      </c>
      <c r="J33" s="112">
        <f t="shared" si="8"/>
        <v>-1.2977800000000002</v>
      </c>
      <c r="K33" s="256"/>
      <c r="M33" s="133"/>
      <c r="N33" s="134"/>
      <c r="O33" s="128"/>
    </row>
    <row r="34" spans="1:16" s="2" customFormat="1" ht="19.5" customHeight="1">
      <c r="A34" s="255" t="s">
        <v>39</v>
      </c>
      <c r="B34" s="10">
        <v>1038</v>
      </c>
      <c r="C34" s="96">
        <v>-1976.9</v>
      </c>
      <c r="D34" s="96">
        <v>-2221</v>
      </c>
      <c r="E34" s="96">
        <v>-2221</v>
      </c>
      <c r="F34" s="96">
        <f t="shared" si="4"/>
        <v>-2332.3466199999998</v>
      </c>
      <c r="G34" s="96">
        <f t="shared" si="5"/>
        <v>-583.08665499999995</v>
      </c>
      <c r="H34" s="112">
        <f t="shared" si="6"/>
        <v>-583.08665499999995</v>
      </c>
      <c r="I34" s="112">
        <f t="shared" si="7"/>
        <v>-583.08665499999995</v>
      </c>
      <c r="J34" s="112">
        <f t="shared" si="8"/>
        <v>-583.08665499999995</v>
      </c>
      <c r="K34" s="256"/>
      <c r="M34" s="133"/>
      <c r="N34" s="134"/>
      <c r="O34" s="128"/>
      <c r="P34" s="129"/>
    </row>
    <row r="35" spans="1:16" s="2" customFormat="1" ht="20.100000000000001" customHeight="1">
      <c r="A35" s="255" t="s">
        <v>40</v>
      </c>
      <c r="B35" s="10">
        <v>1039</v>
      </c>
      <c r="C35" s="96">
        <v>-443.6</v>
      </c>
      <c r="D35" s="96">
        <v>-489</v>
      </c>
      <c r="E35" s="96">
        <v>-489</v>
      </c>
      <c r="F35" s="96">
        <f>F34*22%</f>
        <v>-513.1162564</v>
      </c>
      <c r="G35" s="96">
        <f t="shared" si="5"/>
        <v>-128.2790641</v>
      </c>
      <c r="H35" s="112">
        <f t="shared" si="6"/>
        <v>-128.2790641</v>
      </c>
      <c r="I35" s="112">
        <f t="shared" si="7"/>
        <v>-128.2790641</v>
      </c>
      <c r="J35" s="112">
        <f t="shared" si="8"/>
        <v>-128.2790641</v>
      </c>
      <c r="K35" s="256"/>
      <c r="M35" s="133"/>
      <c r="N35" s="134"/>
      <c r="O35" s="114"/>
    </row>
    <row r="36" spans="1:16" s="2" customFormat="1" ht="42" customHeight="1">
      <c r="A36" s="255" t="s">
        <v>41</v>
      </c>
      <c r="B36" s="10">
        <v>1040</v>
      </c>
      <c r="C36" s="96">
        <v>-10.1</v>
      </c>
      <c r="D36" s="96"/>
      <c r="E36" s="96"/>
      <c r="F36" s="96">
        <f>C36*5.3%+C36</f>
        <v>-10.635299999999999</v>
      </c>
      <c r="G36" s="96">
        <f t="shared" si="5"/>
        <v>-2.6588249999999998</v>
      </c>
      <c r="H36" s="112">
        <f t="shared" si="6"/>
        <v>-2.6588249999999998</v>
      </c>
      <c r="I36" s="112">
        <f t="shared" si="7"/>
        <v>-2.6588249999999998</v>
      </c>
      <c r="J36" s="112">
        <f t="shared" si="8"/>
        <v>-2.6588249999999998</v>
      </c>
      <c r="K36" s="256"/>
      <c r="M36" s="114"/>
      <c r="N36" s="127"/>
      <c r="O36" s="114"/>
    </row>
    <row r="37" spans="1:16" s="2" customFormat="1" ht="42" customHeight="1">
      <c r="A37" s="255" t="s">
        <v>42</v>
      </c>
      <c r="B37" s="10">
        <v>1041</v>
      </c>
      <c r="C37" s="96"/>
      <c r="D37" s="96"/>
      <c r="E37" s="96"/>
      <c r="F37" s="96"/>
      <c r="G37" s="96">
        <f t="shared" si="5"/>
        <v>0</v>
      </c>
      <c r="H37" s="112">
        <f t="shared" si="6"/>
        <v>0</v>
      </c>
      <c r="I37" s="112">
        <f t="shared" si="7"/>
        <v>0</v>
      </c>
      <c r="J37" s="112">
        <f t="shared" si="8"/>
        <v>0</v>
      </c>
      <c r="K37" s="256"/>
    </row>
    <row r="38" spans="1:16" s="2" customFormat="1" ht="20.100000000000001" customHeight="1">
      <c r="A38" s="255" t="s">
        <v>43</v>
      </c>
      <c r="B38" s="10">
        <v>1042</v>
      </c>
      <c r="C38" s="96"/>
      <c r="D38" s="96" t="s">
        <v>234</v>
      </c>
      <c r="E38" s="96" t="s">
        <v>234</v>
      </c>
      <c r="F38" s="96"/>
      <c r="G38" s="96">
        <f t="shared" si="5"/>
        <v>0</v>
      </c>
      <c r="H38" s="96" t="s">
        <v>234</v>
      </c>
      <c r="I38" s="96" t="s">
        <v>234</v>
      </c>
      <c r="J38" s="96" t="s">
        <v>234</v>
      </c>
      <c r="K38" s="256"/>
    </row>
    <row r="39" spans="1:16" s="2" customFormat="1" ht="20.100000000000001" customHeight="1">
      <c r="A39" s="255" t="s">
        <v>44</v>
      </c>
      <c r="B39" s="10">
        <v>1043</v>
      </c>
      <c r="C39" s="96"/>
      <c r="D39" s="96" t="s">
        <v>234</v>
      </c>
      <c r="E39" s="96" t="s">
        <v>234</v>
      </c>
      <c r="F39" s="96"/>
      <c r="G39" s="107">
        <f t="shared" ref="G39:G47" si="9">F39/4</f>
        <v>0</v>
      </c>
      <c r="H39" s="96" t="s">
        <v>234</v>
      </c>
      <c r="I39" s="96" t="s">
        <v>234</v>
      </c>
      <c r="J39" s="96" t="s">
        <v>234</v>
      </c>
      <c r="K39" s="256"/>
    </row>
    <row r="40" spans="1:16" s="2" customFormat="1" ht="20.100000000000001" customHeight="1">
      <c r="A40" s="255" t="s">
        <v>45</v>
      </c>
      <c r="B40" s="10">
        <v>1044</v>
      </c>
      <c r="C40" s="96"/>
      <c r="D40" s="96"/>
      <c r="E40" s="96"/>
      <c r="F40" s="96"/>
      <c r="G40" s="107">
        <f t="shared" si="9"/>
        <v>0</v>
      </c>
      <c r="H40" s="96"/>
      <c r="I40" s="96"/>
      <c r="J40" s="96" t="s">
        <v>234</v>
      </c>
      <c r="K40" s="256"/>
    </row>
    <row r="41" spans="1:16" s="2" customFormat="1" ht="20.100000000000001" customHeight="1">
      <c r="A41" s="255" t="s">
        <v>63</v>
      </c>
      <c r="B41" s="10">
        <v>1045</v>
      </c>
      <c r="C41" s="96"/>
      <c r="D41" s="96" t="s">
        <v>234</v>
      </c>
      <c r="E41" s="96" t="s">
        <v>234</v>
      </c>
      <c r="F41" s="96"/>
      <c r="G41" s="107">
        <f t="shared" si="9"/>
        <v>0</v>
      </c>
      <c r="H41" s="96" t="s">
        <v>234</v>
      </c>
      <c r="I41" s="96" t="s">
        <v>234</v>
      </c>
      <c r="J41" s="96" t="s">
        <v>234</v>
      </c>
      <c r="K41" s="256"/>
    </row>
    <row r="42" spans="1:16" s="2" customFormat="1" ht="20.100000000000001" customHeight="1">
      <c r="A42" s="255" t="s">
        <v>46</v>
      </c>
      <c r="B42" s="10">
        <v>1046</v>
      </c>
      <c r="C42" s="96"/>
      <c r="D42" s="96" t="s">
        <v>234</v>
      </c>
      <c r="E42" s="96" t="s">
        <v>234</v>
      </c>
      <c r="F42" s="96"/>
      <c r="G42" s="107">
        <f t="shared" si="9"/>
        <v>0</v>
      </c>
      <c r="H42" s="96" t="s">
        <v>234</v>
      </c>
      <c r="I42" s="96" t="s">
        <v>234</v>
      </c>
      <c r="J42" s="96" t="s">
        <v>234</v>
      </c>
      <c r="K42" s="256"/>
    </row>
    <row r="43" spans="1:16" s="2" customFormat="1" ht="20.100000000000001" customHeight="1">
      <c r="A43" s="255" t="s">
        <v>47</v>
      </c>
      <c r="B43" s="10">
        <v>1047</v>
      </c>
      <c r="C43" s="96"/>
      <c r="D43" s="96" t="s">
        <v>234</v>
      </c>
      <c r="E43" s="96" t="s">
        <v>234</v>
      </c>
      <c r="F43" s="96">
        <f ca="1">SUM(G43:J43)</f>
        <v>0</v>
      </c>
      <c r="G43" s="107">
        <f t="shared" ca="1" si="9"/>
        <v>0</v>
      </c>
      <c r="H43" s="96" t="s">
        <v>234</v>
      </c>
      <c r="I43" s="96" t="s">
        <v>234</v>
      </c>
      <c r="J43" s="96" t="s">
        <v>234</v>
      </c>
      <c r="K43" s="256"/>
    </row>
    <row r="44" spans="1:16" s="2" customFormat="1" ht="20.100000000000001" customHeight="1">
      <c r="A44" s="255" t="s">
        <v>48</v>
      </c>
      <c r="B44" s="10">
        <v>1048</v>
      </c>
      <c r="C44" s="96"/>
      <c r="D44" s="96" t="s">
        <v>234</v>
      </c>
      <c r="E44" s="96" t="s">
        <v>234</v>
      </c>
      <c r="F44" s="96">
        <f ca="1">SUM(G44:J44)</f>
        <v>0</v>
      </c>
      <c r="G44" s="107">
        <f t="shared" ca="1" si="9"/>
        <v>0</v>
      </c>
      <c r="H44" s="96" t="s">
        <v>234</v>
      </c>
      <c r="I44" s="96" t="s">
        <v>234</v>
      </c>
      <c r="J44" s="96" t="s">
        <v>234</v>
      </c>
      <c r="K44" s="256"/>
    </row>
    <row r="45" spans="1:16" s="2" customFormat="1" ht="20.100000000000001" customHeight="1">
      <c r="A45" s="255" t="s">
        <v>49</v>
      </c>
      <c r="B45" s="10">
        <v>1049</v>
      </c>
      <c r="C45" s="96"/>
      <c r="D45" s="96" t="s">
        <v>234</v>
      </c>
      <c r="E45" s="96" t="s">
        <v>234</v>
      </c>
      <c r="F45" s="96">
        <f ca="1">SUM(G45:J45)</f>
        <v>0</v>
      </c>
      <c r="G45" s="107">
        <f t="shared" ca="1" si="9"/>
        <v>0</v>
      </c>
      <c r="H45" s="96" t="s">
        <v>234</v>
      </c>
      <c r="I45" s="96" t="s">
        <v>234</v>
      </c>
      <c r="J45" s="96" t="s">
        <v>234</v>
      </c>
      <c r="K45" s="256"/>
    </row>
    <row r="46" spans="1:16" s="2" customFormat="1" ht="42.75" customHeight="1">
      <c r="A46" s="255" t="s">
        <v>79</v>
      </c>
      <c r="B46" s="10">
        <v>1050</v>
      </c>
      <c r="C46" s="96"/>
      <c r="D46" s="96"/>
      <c r="E46" s="96"/>
      <c r="F46" s="96"/>
      <c r="G46" s="107">
        <f t="shared" si="9"/>
        <v>0</v>
      </c>
      <c r="H46" s="96"/>
      <c r="I46" s="96"/>
      <c r="J46" s="96" t="s">
        <v>234</v>
      </c>
      <c r="K46" s="256"/>
    </row>
    <row r="47" spans="1:16" s="2" customFormat="1" ht="20.100000000000001" customHeight="1">
      <c r="A47" s="255" t="s">
        <v>50</v>
      </c>
      <c r="B47" s="246" t="s">
        <v>262</v>
      </c>
      <c r="C47" s="96"/>
      <c r="D47" s="96" t="s">
        <v>234</v>
      </c>
      <c r="E47" s="96" t="s">
        <v>234</v>
      </c>
      <c r="F47" s="96">
        <f ca="1">SUM(G47:J47)</f>
        <v>0</v>
      </c>
      <c r="G47" s="107">
        <f t="shared" ca="1" si="9"/>
        <v>0</v>
      </c>
      <c r="H47" s="96" t="s">
        <v>234</v>
      </c>
      <c r="I47" s="96" t="s">
        <v>234</v>
      </c>
      <c r="J47" s="96" t="s">
        <v>234</v>
      </c>
      <c r="K47" s="256"/>
    </row>
    <row r="48" spans="1:16" s="2" customFormat="1" ht="20.100000000000001" customHeight="1">
      <c r="A48" s="255" t="s">
        <v>413</v>
      </c>
      <c r="B48" s="10">
        <v>1051</v>
      </c>
      <c r="C48" s="96">
        <v>-24.8</v>
      </c>
      <c r="D48" s="96"/>
      <c r="E48" s="96"/>
      <c r="F48" s="96">
        <v>-37</v>
      </c>
      <c r="G48" s="96">
        <f t="shared" ref="G48:G68" si="10">F48/4</f>
        <v>-9.25</v>
      </c>
      <c r="H48" s="96">
        <f>F48/4</f>
        <v>-9.25</v>
      </c>
      <c r="I48" s="96">
        <f>F48/4</f>
        <v>-9.25</v>
      </c>
      <c r="J48" s="96">
        <f>F48/4</f>
        <v>-9.25</v>
      </c>
      <c r="K48" s="256"/>
    </row>
    <row r="49" spans="1:14" ht="20.100000000000001" customHeight="1">
      <c r="A49" s="255" t="s">
        <v>180</v>
      </c>
      <c r="B49" s="10">
        <v>1060</v>
      </c>
      <c r="C49" s="96"/>
      <c r="D49" s="96"/>
      <c r="E49" s="96"/>
      <c r="F49" s="96"/>
      <c r="G49" s="107">
        <f t="shared" si="10"/>
        <v>0</v>
      </c>
      <c r="H49" s="96"/>
      <c r="I49" s="96"/>
      <c r="J49" s="96"/>
      <c r="K49" s="256"/>
    </row>
    <row r="50" spans="1:14" s="2" customFormat="1" ht="20.100000000000001" customHeight="1">
      <c r="A50" s="255" t="s">
        <v>148</v>
      </c>
      <c r="B50" s="10">
        <v>1061</v>
      </c>
      <c r="C50" s="96" t="s">
        <v>234</v>
      </c>
      <c r="D50" s="96" t="s">
        <v>234</v>
      </c>
      <c r="E50" s="96" t="s">
        <v>234</v>
      </c>
      <c r="F50" s="96">
        <f t="shared" ref="F50:F56" ca="1" si="11">SUM(G50:J50)</f>
        <v>0</v>
      </c>
      <c r="G50" s="107">
        <f t="shared" ca="1" si="10"/>
        <v>0</v>
      </c>
      <c r="H50" s="96" t="s">
        <v>234</v>
      </c>
      <c r="I50" s="96" t="s">
        <v>234</v>
      </c>
      <c r="J50" s="96" t="s">
        <v>234</v>
      </c>
      <c r="K50" s="256"/>
    </row>
    <row r="51" spans="1:14" s="2" customFormat="1" ht="20.100000000000001" customHeight="1">
      <c r="A51" s="255" t="s">
        <v>149</v>
      </c>
      <c r="B51" s="10">
        <v>1062</v>
      </c>
      <c r="C51" s="96" t="s">
        <v>234</v>
      </c>
      <c r="D51" s="96" t="s">
        <v>234</v>
      </c>
      <c r="E51" s="96" t="s">
        <v>234</v>
      </c>
      <c r="F51" s="96">
        <f t="shared" ca="1" si="11"/>
        <v>0</v>
      </c>
      <c r="G51" s="107">
        <f t="shared" ca="1" si="10"/>
        <v>0</v>
      </c>
      <c r="H51" s="96" t="s">
        <v>234</v>
      </c>
      <c r="I51" s="96" t="s">
        <v>234</v>
      </c>
      <c r="J51" s="96" t="s">
        <v>234</v>
      </c>
      <c r="K51" s="256"/>
    </row>
    <row r="52" spans="1:14" s="2" customFormat="1" ht="20.100000000000001" customHeight="1">
      <c r="A52" s="255" t="s">
        <v>39</v>
      </c>
      <c r="B52" s="10">
        <v>1063</v>
      </c>
      <c r="C52" s="96" t="s">
        <v>234</v>
      </c>
      <c r="D52" s="96" t="s">
        <v>234</v>
      </c>
      <c r="E52" s="96" t="s">
        <v>234</v>
      </c>
      <c r="F52" s="96">
        <f t="shared" ca="1" si="11"/>
        <v>0</v>
      </c>
      <c r="G52" s="107">
        <f t="shared" ca="1" si="10"/>
        <v>0</v>
      </c>
      <c r="H52" s="96" t="s">
        <v>234</v>
      </c>
      <c r="I52" s="96" t="s">
        <v>234</v>
      </c>
      <c r="J52" s="96" t="s">
        <v>234</v>
      </c>
      <c r="K52" s="256"/>
    </row>
    <row r="53" spans="1:14" s="2" customFormat="1" ht="20.100000000000001" customHeight="1">
      <c r="A53" s="255" t="s">
        <v>40</v>
      </c>
      <c r="B53" s="10">
        <v>1064</v>
      </c>
      <c r="C53" s="96" t="s">
        <v>234</v>
      </c>
      <c r="D53" s="96" t="s">
        <v>234</v>
      </c>
      <c r="E53" s="96" t="s">
        <v>234</v>
      </c>
      <c r="F53" s="96">
        <f t="shared" ca="1" si="11"/>
        <v>0</v>
      </c>
      <c r="G53" s="107">
        <f t="shared" ca="1" si="10"/>
        <v>0</v>
      </c>
      <c r="H53" s="96" t="s">
        <v>234</v>
      </c>
      <c r="I53" s="96" t="s">
        <v>234</v>
      </c>
      <c r="J53" s="96" t="s">
        <v>234</v>
      </c>
      <c r="K53" s="256"/>
    </row>
    <row r="54" spans="1:14" s="2" customFormat="1" ht="20.100000000000001" customHeight="1">
      <c r="A54" s="255" t="s">
        <v>62</v>
      </c>
      <c r="B54" s="10">
        <v>1065</v>
      </c>
      <c r="C54" s="96" t="s">
        <v>234</v>
      </c>
      <c r="D54" s="96" t="s">
        <v>234</v>
      </c>
      <c r="E54" s="96" t="s">
        <v>234</v>
      </c>
      <c r="F54" s="96">
        <f t="shared" ca="1" si="11"/>
        <v>0</v>
      </c>
      <c r="G54" s="107">
        <f t="shared" ca="1" si="10"/>
        <v>0</v>
      </c>
      <c r="H54" s="96" t="s">
        <v>234</v>
      </c>
      <c r="I54" s="96" t="s">
        <v>234</v>
      </c>
      <c r="J54" s="96" t="s">
        <v>234</v>
      </c>
      <c r="K54" s="256"/>
    </row>
    <row r="55" spans="1:14" s="2" customFormat="1" ht="20.100000000000001" customHeight="1">
      <c r="A55" s="255" t="s">
        <v>82</v>
      </c>
      <c r="B55" s="10">
        <v>1066</v>
      </c>
      <c r="C55" s="96" t="s">
        <v>234</v>
      </c>
      <c r="D55" s="96" t="s">
        <v>234</v>
      </c>
      <c r="E55" s="96" t="s">
        <v>234</v>
      </c>
      <c r="F55" s="96">
        <f t="shared" ca="1" si="11"/>
        <v>0</v>
      </c>
      <c r="G55" s="107">
        <f t="shared" ca="1" si="10"/>
        <v>0</v>
      </c>
      <c r="H55" s="96" t="s">
        <v>234</v>
      </c>
      <c r="I55" s="96" t="s">
        <v>234</v>
      </c>
      <c r="J55" s="96" t="s">
        <v>234</v>
      </c>
      <c r="K55" s="256"/>
    </row>
    <row r="56" spans="1:14" s="2" customFormat="1" ht="20.100000000000001" customHeight="1">
      <c r="A56" s="255" t="s">
        <v>119</v>
      </c>
      <c r="B56" s="10">
        <v>1067</v>
      </c>
      <c r="C56" s="96"/>
      <c r="D56" s="96"/>
      <c r="E56" s="96"/>
      <c r="F56" s="96">
        <f t="shared" ca="1" si="11"/>
        <v>0</v>
      </c>
      <c r="G56" s="107">
        <f t="shared" ca="1" si="10"/>
        <v>0</v>
      </c>
      <c r="H56" s="96"/>
      <c r="I56" s="96"/>
      <c r="J56" s="96"/>
      <c r="K56" s="256"/>
    </row>
    <row r="57" spans="1:14" s="2" customFormat="1" ht="20.100000000000001" customHeight="1">
      <c r="A57" s="250" t="s">
        <v>263</v>
      </c>
      <c r="B57" s="10">
        <v>1070</v>
      </c>
      <c r="C57" s="96"/>
      <c r="D57" s="96">
        <v>2900</v>
      </c>
      <c r="E57" s="96">
        <v>2900</v>
      </c>
      <c r="F57" s="96">
        <v>3100</v>
      </c>
      <c r="G57" s="107">
        <f t="shared" si="10"/>
        <v>775</v>
      </c>
      <c r="H57" s="107">
        <f>F57/4</f>
        <v>775</v>
      </c>
      <c r="I57" s="107">
        <f>F57/4</f>
        <v>775</v>
      </c>
      <c r="J57" s="107">
        <f>F57/4</f>
        <v>775</v>
      </c>
      <c r="K57" s="256"/>
      <c r="M57" s="133"/>
      <c r="N57" s="134"/>
    </row>
    <row r="58" spans="1:14" s="2" customFormat="1" ht="20.100000000000001" customHeight="1">
      <c r="A58" s="255" t="s">
        <v>492</v>
      </c>
      <c r="B58" s="10"/>
      <c r="C58" s="96"/>
      <c r="D58" s="96">
        <v>2900</v>
      </c>
      <c r="E58" s="96">
        <v>2900</v>
      </c>
      <c r="F58" s="96">
        <v>3100</v>
      </c>
      <c r="G58" s="107">
        <f t="shared" si="10"/>
        <v>775</v>
      </c>
      <c r="H58" s="96">
        <f>F58/4</f>
        <v>775</v>
      </c>
      <c r="I58" s="96">
        <f>F58/4</f>
        <v>775</v>
      </c>
      <c r="J58" s="96">
        <f>F58/4</f>
        <v>775</v>
      </c>
      <c r="K58" s="256"/>
    </row>
    <row r="59" spans="1:14" s="2" customFormat="1" ht="20.100000000000001" customHeight="1">
      <c r="A59" s="255" t="s">
        <v>175</v>
      </c>
      <c r="B59" s="10">
        <v>1071</v>
      </c>
      <c r="C59" s="96"/>
      <c r="D59" s="96">
        <v>0</v>
      </c>
      <c r="E59" s="96"/>
      <c r="F59" s="96">
        <f t="shared" ref="F59:F64" ca="1" si="12">SUM(G59:J59)</f>
        <v>0</v>
      </c>
      <c r="G59" s="107">
        <f t="shared" ca="1" si="10"/>
        <v>0</v>
      </c>
      <c r="H59" s="96"/>
      <c r="I59" s="96"/>
      <c r="J59" s="96"/>
      <c r="K59" s="256"/>
    </row>
    <row r="60" spans="1:14" s="2" customFormat="1" ht="19.5" customHeight="1">
      <c r="A60" s="255" t="s">
        <v>264</v>
      </c>
      <c r="B60" s="10">
        <v>1072</v>
      </c>
      <c r="C60" s="96">
        <v>0</v>
      </c>
      <c r="D60" s="96"/>
      <c r="E60" s="96"/>
      <c r="F60" s="96">
        <f t="shared" ca="1" si="12"/>
        <v>0</v>
      </c>
      <c r="G60" s="107">
        <f t="shared" ca="1" si="10"/>
        <v>0</v>
      </c>
      <c r="H60" s="96"/>
      <c r="I60" s="96"/>
      <c r="J60" s="96"/>
      <c r="K60" s="256"/>
    </row>
    <row r="61" spans="1:14" s="2" customFormat="1" ht="20.100000000000001" customHeight="1">
      <c r="A61" s="255" t="s">
        <v>469</v>
      </c>
      <c r="B61" s="10">
        <v>1073</v>
      </c>
      <c r="C61" s="96">
        <v>0</v>
      </c>
      <c r="E61" s="96"/>
      <c r="G61" s="107">
        <f t="shared" si="10"/>
        <v>0</v>
      </c>
      <c r="H61" s="96"/>
      <c r="I61" s="96"/>
      <c r="J61" s="96"/>
      <c r="K61" s="256"/>
      <c r="M61" s="133"/>
      <c r="N61" s="134"/>
    </row>
    <row r="62" spans="1:14" s="2" customFormat="1" ht="20.100000000000001" customHeight="1">
      <c r="A62" s="78" t="s">
        <v>84</v>
      </c>
      <c r="B62" s="10">
        <v>1080</v>
      </c>
      <c r="C62" s="96">
        <f>SUM(C63:C68)</f>
        <v>-96.5</v>
      </c>
      <c r="D62" s="96">
        <f>SUM(D63:D68)</f>
        <v>0</v>
      </c>
      <c r="E62" s="96">
        <f>SUM(E63:E68)</f>
        <v>0</v>
      </c>
      <c r="F62" s="96">
        <f ca="1">SUM(F63:F68)</f>
        <v>0</v>
      </c>
      <c r="G62" s="107">
        <f t="shared" ca="1" si="10"/>
        <v>0</v>
      </c>
      <c r="H62" s="96">
        <f>SUM(H63:H68)</f>
        <v>0</v>
      </c>
      <c r="I62" s="96">
        <f>SUM(I63:I68)</f>
        <v>0</v>
      </c>
      <c r="J62" s="96">
        <f>SUM(J63:J68)</f>
        <v>0</v>
      </c>
      <c r="K62" s="256"/>
    </row>
    <row r="63" spans="1:14" s="2" customFormat="1" ht="20.100000000000001" customHeight="1">
      <c r="A63" s="255" t="s">
        <v>175</v>
      </c>
      <c r="B63" s="10">
        <v>1081</v>
      </c>
      <c r="C63" s="96">
        <v>0</v>
      </c>
      <c r="D63" s="96">
        <v>0</v>
      </c>
      <c r="E63" s="96">
        <v>0</v>
      </c>
      <c r="F63" s="96">
        <f t="shared" ca="1" si="12"/>
        <v>0</v>
      </c>
      <c r="G63" s="107">
        <f t="shared" ca="1" si="10"/>
        <v>0</v>
      </c>
      <c r="H63" s="96">
        <v>0</v>
      </c>
      <c r="I63" s="96">
        <v>0</v>
      </c>
      <c r="J63" s="96">
        <v>0</v>
      </c>
      <c r="K63" s="256"/>
    </row>
    <row r="64" spans="1:14" s="2" customFormat="1" ht="20.100000000000001" customHeight="1">
      <c r="A64" s="255" t="s">
        <v>265</v>
      </c>
      <c r="B64" s="10">
        <v>1082</v>
      </c>
      <c r="C64" s="96">
        <v>0</v>
      </c>
      <c r="D64" s="96">
        <v>0</v>
      </c>
      <c r="E64" s="96">
        <v>0</v>
      </c>
      <c r="F64" s="96">
        <f t="shared" ca="1" si="12"/>
        <v>0</v>
      </c>
      <c r="G64" s="107">
        <f t="shared" ca="1" si="10"/>
        <v>0</v>
      </c>
      <c r="H64" s="96">
        <v>0</v>
      </c>
      <c r="I64" s="96">
        <v>0</v>
      </c>
      <c r="J64" s="96">
        <v>0</v>
      </c>
      <c r="K64" s="256"/>
    </row>
    <row r="65" spans="1:14" s="2" customFormat="1" ht="20.100000000000001" customHeight="1">
      <c r="A65" s="255" t="s">
        <v>68</v>
      </c>
      <c r="B65" s="10">
        <v>1083</v>
      </c>
      <c r="C65" s="96" t="s">
        <v>234</v>
      </c>
      <c r="D65" s="96" t="s">
        <v>234</v>
      </c>
      <c r="E65" s="96" t="s">
        <v>234</v>
      </c>
      <c r="F65" s="96"/>
      <c r="G65" s="107">
        <f t="shared" si="10"/>
        <v>0</v>
      </c>
      <c r="H65" s="96">
        <v>0</v>
      </c>
      <c r="I65" s="96">
        <v>0</v>
      </c>
      <c r="J65" s="96">
        <v>0</v>
      </c>
      <c r="K65" s="256"/>
    </row>
    <row r="66" spans="1:14" s="2" customFormat="1" ht="20.100000000000001" customHeight="1">
      <c r="A66" s="255" t="s">
        <v>51</v>
      </c>
      <c r="B66" s="10">
        <v>1084</v>
      </c>
      <c r="C66" s="96" t="s">
        <v>234</v>
      </c>
      <c r="D66" s="96" t="s">
        <v>234</v>
      </c>
      <c r="E66" s="96" t="s">
        <v>234</v>
      </c>
      <c r="F66" s="96"/>
      <c r="G66" s="107">
        <f t="shared" si="10"/>
        <v>0</v>
      </c>
      <c r="H66" s="96">
        <v>0</v>
      </c>
      <c r="I66" s="96">
        <v>0</v>
      </c>
      <c r="J66" s="96">
        <v>0</v>
      </c>
      <c r="K66" s="256"/>
    </row>
    <row r="67" spans="1:14" s="2" customFormat="1" ht="20.100000000000001" customHeight="1">
      <c r="A67" s="255" t="s">
        <v>60</v>
      </c>
      <c r="B67" s="10">
        <v>1085</v>
      </c>
      <c r="C67" s="96" t="s">
        <v>234</v>
      </c>
      <c r="D67" s="96" t="s">
        <v>234</v>
      </c>
      <c r="E67" s="96" t="s">
        <v>234</v>
      </c>
      <c r="F67" s="96"/>
      <c r="G67" s="107">
        <f t="shared" si="10"/>
        <v>0</v>
      </c>
      <c r="H67" s="96">
        <v>0</v>
      </c>
      <c r="I67" s="96">
        <v>0</v>
      </c>
      <c r="J67" s="96">
        <v>0</v>
      </c>
      <c r="K67" s="256"/>
    </row>
    <row r="68" spans="1:14" s="2" customFormat="1" ht="20.100000000000001" customHeight="1">
      <c r="A68" s="255" t="s">
        <v>470</v>
      </c>
      <c r="B68" s="10">
        <v>1086</v>
      </c>
      <c r="C68" s="96">
        <v>-96.5</v>
      </c>
      <c r="D68" s="96" t="s">
        <v>234</v>
      </c>
      <c r="E68" s="96" t="s">
        <v>234</v>
      </c>
      <c r="F68" s="96"/>
      <c r="G68" s="107">
        <f t="shared" si="10"/>
        <v>0</v>
      </c>
      <c r="H68" s="96">
        <v>0</v>
      </c>
      <c r="I68" s="96">
        <v>0</v>
      </c>
      <c r="J68" s="96">
        <v>0</v>
      </c>
      <c r="K68" s="256"/>
    </row>
    <row r="69" spans="1:14" s="6" customFormat="1" ht="20.100000000000001" customHeight="1">
      <c r="A69" s="250" t="s">
        <v>3</v>
      </c>
      <c r="B69" s="12">
        <v>1100</v>
      </c>
      <c r="C69" s="107">
        <f>SUM(C25,C26,C49,C57,C62)</f>
        <v>551</v>
      </c>
      <c r="D69" s="107">
        <f>SUM(D25,D26,D49,D57,D62)</f>
        <v>105</v>
      </c>
      <c r="E69" s="107">
        <f>SUM(E25,E26,E49,E57,E62)</f>
        <v>104.75920000000042</v>
      </c>
      <c r="F69" s="107">
        <f>F57+F26</f>
        <v>132</v>
      </c>
      <c r="G69" s="107">
        <v>33</v>
      </c>
      <c r="H69" s="107">
        <v>33</v>
      </c>
      <c r="I69" s="107">
        <v>33</v>
      </c>
      <c r="J69" s="107">
        <v>33</v>
      </c>
      <c r="K69" s="259"/>
      <c r="M69" s="133"/>
      <c r="N69" s="134"/>
    </row>
    <row r="70" spans="1:14" ht="20.100000000000001" customHeight="1">
      <c r="A70" s="255" t="s">
        <v>110</v>
      </c>
      <c r="B70" s="10">
        <v>1110</v>
      </c>
      <c r="C70" s="96"/>
      <c r="D70" s="96"/>
      <c r="E70" s="96"/>
      <c r="F70" s="96">
        <f ca="1">SUM(G70:J70)</f>
        <v>0</v>
      </c>
      <c r="G70" s="107">
        <f ca="1">F70/4</f>
        <v>0</v>
      </c>
      <c r="H70" s="96"/>
      <c r="I70" s="96"/>
      <c r="J70" s="96"/>
      <c r="K70" s="256"/>
    </row>
    <row r="71" spans="1:14" ht="20.100000000000001" customHeight="1">
      <c r="A71" s="255" t="s">
        <v>113</v>
      </c>
      <c r="B71" s="10">
        <v>1120</v>
      </c>
      <c r="C71" s="96" t="s">
        <v>234</v>
      </c>
      <c r="D71" s="96" t="s">
        <v>234</v>
      </c>
      <c r="E71" s="96" t="s">
        <v>234</v>
      </c>
      <c r="F71" s="96">
        <f ca="1">SUM(G71:J71)</f>
        <v>0</v>
      </c>
      <c r="G71" s="107">
        <f ca="1">F71/4</f>
        <v>0</v>
      </c>
      <c r="H71" s="96" t="s">
        <v>234</v>
      </c>
      <c r="I71" s="96" t="s">
        <v>234</v>
      </c>
      <c r="J71" s="96" t="s">
        <v>234</v>
      </c>
      <c r="K71" s="256"/>
    </row>
    <row r="72" spans="1:14" ht="20.100000000000001" customHeight="1">
      <c r="A72" s="255" t="s">
        <v>111</v>
      </c>
      <c r="B72" s="10">
        <v>1130</v>
      </c>
      <c r="C72" s="96"/>
      <c r="D72" s="96"/>
      <c r="E72" s="96"/>
      <c r="F72" s="96">
        <f ca="1">SUM(G72:J72)</f>
        <v>0</v>
      </c>
      <c r="G72" s="107">
        <f ca="1">F72/4</f>
        <v>0</v>
      </c>
      <c r="H72" s="96"/>
      <c r="I72" s="96"/>
      <c r="J72" s="96"/>
      <c r="K72" s="256"/>
    </row>
    <row r="73" spans="1:14" ht="20.100000000000001" customHeight="1">
      <c r="A73" s="255" t="s">
        <v>112</v>
      </c>
      <c r="B73" s="10">
        <v>1140</v>
      </c>
      <c r="C73" s="96" t="s">
        <v>234</v>
      </c>
      <c r="D73" s="96" t="s">
        <v>234</v>
      </c>
      <c r="E73" s="96" t="s">
        <v>234</v>
      </c>
      <c r="F73" s="96">
        <f>SUM(G73:J73)</f>
        <v>0</v>
      </c>
      <c r="G73" s="107"/>
      <c r="H73" s="96" t="s">
        <v>234</v>
      </c>
      <c r="I73" s="96" t="s">
        <v>234</v>
      </c>
      <c r="J73" s="96" t="s">
        <v>234</v>
      </c>
      <c r="K73" s="256"/>
    </row>
    <row r="74" spans="1:14" ht="20.100000000000001" customHeight="1">
      <c r="A74" s="255" t="s">
        <v>240</v>
      </c>
      <c r="B74" s="10">
        <v>1150</v>
      </c>
      <c r="C74" s="96"/>
      <c r="D74" s="96"/>
      <c r="E74" s="96"/>
      <c r="F74" s="96"/>
      <c r="G74" s="107">
        <f>F74/4</f>
        <v>0</v>
      </c>
      <c r="H74" s="96"/>
      <c r="I74" s="96"/>
      <c r="J74" s="96"/>
      <c r="K74" s="256"/>
    </row>
    <row r="75" spans="1:14" ht="20.100000000000001" customHeight="1">
      <c r="A75" s="255" t="s">
        <v>175</v>
      </c>
      <c r="B75" s="10">
        <v>1151</v>
      </c>
      <c r="C75" s="96"/>
      <c r="D75" s="96"/>
      <c r="E75" s="96"/>
      <c r="F75" s="96">
        <f ca="1">SUM(G75:J75)</f>
        <v>0</v>
      </c>
      <c r="G75" s="107">
        <f ca="1">F75/4</f>
        <v>0</v>
      </c>
      <c r="H75" s="96"/>
      <c r="I75" s="96"/>
      <c r="J75" s="96"/>
      <c r="K75" s="256"/>
    </row>
    <row r="76" spans="1:14" ht="20.100000000000001" customHeight="1">
      <c r="A76" s="255" t="s">
        <v>365</v>
      </c>
      <c r="B76" s="10">
        <v>1152</v>
      </c>
      <c r="C76" s="96"/>
      <c r="D76" s="96"/>
      <c r="E76" s="96"/>
      <c r="F76" s="96"/>
      <c r="G76" s="107">
        <f>F76/4</f>
        <v>0</v>
      </c>
      <c r="H76" s="96"/>
      <c r="I76" s="96"/>
      <c r="J76" s="96"/>
      <c r="K76" s="256"/>
    </row>
    <row r="77" spans="1:14" ht="20.100000000000001" customHeight="1">
      <c r="A77" s="255" t="s">
        <v>266</v>
      </c>
      <c r="B77" s="10">
        <v>1160</v>
      </c>
      <c r="C77" s="109">
        <v>-480.3</v>
      </c>
      <c r="D77" s="96">
        <f t="shared" ref="D77:J77" si="13">SUM(D78:D79)</f>
        <v>0</v>
      </c>
      <c r="E77" s="96">
        <f t="shared" si="13"/>
        <v>0</v>
      </c>
      <c r="F77" s="96">
        <f ca="1">SUM(G77:J77)</f>
        <v>0</v>
      </c>
      <c r="G77" s="107">
        <f ca="1">F77/4</f>
        <v>0</v>
      </c>
      <c r="H77" s="96">
        <f t="shared" si="13"/>
        <v>0</v>
      </c>
      <c r="I77" s="96">
        <f t="shared" si="13"/>
        <v>0</v>
      </c>
      <c r="J77" s="96">
        <f t="shared" si="13"/>
        <v>0</v>
      </c>
      <c r="K77" s="256"/>
    </row>
    <row r="78" spans="1:14" ht="20.100000000000001" customHeight="1">
      <c r="A78" s="255" t="s">
        <v>175</v>
      </c>
      <c r="B78" s="10">
        <v>1161</v>
      </c>
      <c r="C78" s="96"/>
      <c r="D78" s="96" t="s">
        <v>234</v>
      </c>
      <c r="E78" s="96" t="s">
        <v>234</v>
      </c>
      <c r="F78" s="96"/>
      <c r="G78" s="107">
        <f t="shared" ref="G78:G85" si="14">F78/4</f>
        <v>0</v>
      </c>
      <c r="H78" s="96" t="s">
        <v>234</v>
      </c>
      <c r="I78" s="96" t="s">
        <v>234</v>
      </c>
      <c r="J78" s="96" t="s">
        <v>234</v>
      </c>
      <c r="K78" s="256"/>
    </row>
    <row r="79" spans="1:14" ht="50.25" customHeight="1">
      <c r="A79" s="255" t="s">
        <v>478</v>
      </c>
      <c r="B79" s="10">
        <v>1162</v>
      </c>
      <c r="C79" s="109">
        <v>-480.3</v>
      </c>
      <c r="D79" s="96"/>
      <c r="E79" s="96"/>
      <c r="F79" s="96">
        <f ca="1">SUM(G79:J79)</f>
        <v>0</v>
      </c>
      <c r="G79" s="107">
        <f t="shared" ca="1" si="14"/>
        <v>0</v>
      </c>
      <c r="H79" s="96" t="s">
        <v>234</v>
      </c>
      <c r="I79" s="96" t="s">
        <v>234</v>
      </c>
      <c r="J79" s="96" t="s">
        <v>234</v>
      </c>
      <c r="K79" s="256"/>
    </row>
    <row r="80" spans="1:14" s="6" customFormat="1" ht="20.100000000000001" customHeight="1">
      <c r="A80" s="250" t="s">
        <v>98</v>
      </c>
      <c r="B80" s="12">
        <v>1170</v>
      </c>
      <c r="C80" s="199">
        <f>SUM(C69,C70,C71,C72,C73,C74,C77)</f>
        <v>70.699999999999989</v>
      </c>
      <c r="D80" s="199">
        <f>SUM(D69,D70,D71,D72,D73,D74,D77)</f>
        <v>105</v>
      </c>
      <c r="E80" s="107">
        <f>SUM(E69,E70,E71,E72,E73,E74,E77)</f>
        <v>104.75920000000042</v>
      </c>
      <c r="F80" s="107">
        <f>F57+F26</f>
        <v>132</v>
      </c>
      <c r="G80" s="107">
        <v>33</v>
      </c>
      <c r="H80" s="107">
        <v>33</v>
      </c>
      <c r="I80" s="107">
        <v>33</v>
      </c>
      <c r="J80" s="107">
        <v>33</v>
      </c>
      <c r="K80" s="259"/>
      <c r="M80" s="133"/>
      <c r="N80" s="134"/>
    </row>
    <row r="81" spans="1:14" s="6" customFormat="1" ht="20.100000000000001" customHeight="1">
      <c r="A81" s="255" t="s">
        <v>242</v>
      </c>
      <c r="B81" s="247">
        <v>1180</v>
      </c>
      <c r="C81" s="109">
        <f>-C80*0.18</f>
        <v>-12.725999999999997</v>
      </c>
      <c r="D81" s="109">
        <f>-D80*0.18</f>
        <v>-18.899999999999999</v>
      </c>
      <c r="E81" s="109">
        <f>-E80*0.18</f>
        <v>-18.856656000000076</v>
      </c>
      <c r="F81" s="109">
        <f>-F80*0.18</f>
        <v>-23.759999999999998</v>
      </c>
      <c r="G81" s="107">
        <f>F81/4</f>
        <v>-5.9399999999999995</v>
      </c>
      <c r="H81" s="96">
        <f>F81/4</f>
        <v>-5.9399999999999995</v>
      </c>
      <c r="I81" s="96">
        <f>F81/4</f>
        <v>-5.9399999999999995</v>
      </c>
      <c r="J81" s="96">
        <f>F81/4</f>
        <v>-5.9399999999999995</v>
      </c>
      <c r="K81" s="259"/>
    </row>
    <row r="82" spans="1:14" s="6" customFormat="1" ht="20.100000000000001" customHeight="1">
      <c r="A82" s="255" t="s">
        <v>243</v>
      </c>
      <c r="B82" s="247">
        <v>1181</v>
      </c>
      <c r="C82" s="96"/>
      <c r="D82" s="96"/>
      <c r="E82" s="96"/>
      <c r="F82" s="96">
        <f ca="1">SUM(G82:J82)</f>
        <v>0</v>
      </c>
      <c r="G82" s="107">
        <f t="shared" ca="1" si="14"/>
        <v>0</v>
      </c>
      <c r="H82" s="96"/>
      <c r="I82" s="96"/>
      <c r="J82" s="96"/>
      <c r="K82" s="259"/>
    </row>
    <row r="83" spans="1:14" s="6" customFormat="1" ht="42.75" customHeight="1">
      <c r="A83" s="255" t="s">
        <v>493</v>
      </c>
      <c r="B83" s="247"/>
      <c r="C83" s="109">
        <f>-C80*0.15</f>
        <v>-10.604999999999999</v>
      </c>
      <c r="D83" s="109">
        <f>-D80*0.15</f>
        <v>-15.75</v>
      </c>
      <c r="E83" s="109">
        <v>-15.75</v>
      </c>
      <c r="F83" s="109">
        <f>-F80*0.15</f>
        <v>-19.8</v>
      </c>
      <c r="G83" s="107">
        <f>F83/4</f>
        <v>-4.95</v>
      </c>
      <c r="H83" s="96">
        <f>F83/4</f>
        <v>-4.95</v>
      </c>
      <c r="I83" s="96">
        <f>F83/4</f>
        <v>-4.95</v>
      </c>
      <c r="J83" s="96">
        <f>F83/4</f>
        <v>-4.95</v>
      </c>
      <c r="K83" s="259"/>
    </row>
    <row r="84" spans="1:14" ht="20.100000000000001" customHeight="1">
      <c r="A84" s="255" t="s">
        <v>244</v>
      </c>
      <c r="B84" s="10">
        <v>1190</v>
      </c>
      <c r="C84" s="96"/>
      <c r="D84" s="96"/>
      <c r="E84" s="96"/>
      <c r="F84" s="96">
        <f ca="1">SUM(G84:J84)</f>
        <v>0</v>
      </c>
      <c r="G84" s="107">
        <f t="shared" ca="1" si="14"/>
        <v>0</v>
      </c>
      <c r="H84" s="96"/>
      <c r="I84" s="96"/>
      <c r="J84" s="96"/>
      <c r="K84" s="256"/>
    </row>
    <row r="85" spans="1:14" ht="20.100000000000001" customHeight="1">
      <c r="A85" s="255" t="s">
        <v>245</v>
      </c>
      <c r="B85" s="246">
        <v>1191</v>
      </c>
      <c r="C85" s="96" t="s">
        <v>234</v>
      </c>
      <c r="D85" s="96" t="s">
        <v>234</v>
      </c>
      <c r="E85" s="96" t="s">
        <v>234</v>
      </c>
      <c r="F85" s="96">
        <f ca="1">SUM(G85:J85)</f>
        <v>0</v>
      </c>
      <c r="G85" s="107">
        <f t="shared" ca="1" si="14"/>
        <v>0</v>
      </c>
      <c r="H85" s="107" t="s">
        <v>234</v>
      </c>
      <c r="I85" s="107" t="s">
        <v>234</v>
      </c>
      <c r="J85" s="96" t="s">
        <v>234</v>
      </c>
      <c r="K85" s="256"/>
    </row>
    <row r="86" spans="1:14" s="6" customFormat="1" ht="20.100000000000001" customHeight="1">
      <c r="A86" s="250" t="s">
        <v>331</v>
      </c>
      <c r="B86" s="12">
        <v>1200</v>
      </c>
      <c r="C86" s="260">
        <f>C80+C81+C83</f>
        <v>47.368999999999993</v>
      </c>
      <c r="D86" s="197">
        <f>D80+D81+D83</f>
        <v>70.349999999999994</v>
      </c>
      <c r="E86" s="197">
        <v>70.400000000000006</v>
      </c>
      <c r="F86" s="197">
        <f>F80+F81+F83</f>
        <v>88.440000000000012</v>
      </c>
      <c r="G86" s="107">
        <f>F86/4</f>
        <v>22.110000000000003</v>
      </c>
      <c r="H86" s="214">
        <v>43.89</v>
      </c>
      <c r="I86" s="214">
        <v>43.89</v>
      </c>
      <c r="J86" s="198">
        <v>43.89</v>
      </c>
      <c r="K86" s="259"/>
    </row>
    <row r="87" spans="1:14" ht="20.100000000000001" customHeight="1">
      <c r="A87" s="255" t="s">
        <v>26</v>
      </c>
      <c r="B87" s="246">
        <v>1201</v>
      </c>
      <c r="C87" s="109">
        <f>SUM(C81,C82,C83,C85,C86)</f>
        <v>24.037999999999997</v>
      </c>
      <c r="D87" s="96">
        <f>SUM(D81,D82,D83,D85,D86)</f>
        <v>35.699999999999996</v>
      </c>
      <c r="E87" s="96">
        <f>SUM(E81,E82,E83,E85,E86)</f>
        <v>35.793343999999934</v>
      </c>
      <c r="F87" s="215">
        <f>F80-F81-F83</f>
        <v>175.56</v>
      </c>
      <c r="G87" s="107">
        <f>F87/4</f>
        <v>43.89</v>
      </c>
      <c r="H87" s="215">
        <v>43.89</v>
      </c>
      <c r="I87" s="215">
        <v>43.89</v>
      </c>
      <c r="J87" s="215">
        <v>43.89</v>
      </c>
      <c r="K87" s="256"/>
    </row>
    <row r="88" spans="1:14" ht="20.100000000000001" customHeight="1">
      <c r="A88" s="255" t="s">
        <v>27</v>
      </c>
      <c r="B88" s="246">
        <v>1202</v>
      </c>
      <c r="C88" s="110"/>
      <c r="D88" s="110"/>
      <c r="E88" s="110"/>
      <c r="F88" s="110"/>
      <c r="G88" s="107">
        <f>F88/4</f>
        <v>0</v>
      </c>
      <c r="H88" s="110"/>
      <c r="I88" s="110"/>
      <c r="J88" s="110"/>
      <c r="K88" s="256"/>
    </row>
    <row r="89" spans="1:14" ht="20.100000000000001" customHeight="1">
      <c r="A89" s="250" t="s">
        <v>18</v>
      </c>
      <c r="B89" s="10">
        <v>1210</v>
      </c>
      <c r="C89" s="107">
        <f>SUM(C7,C57,C70,C72,C74,C82,C84)</f>
        <v>13722.6</v>
      </c>
      <c r="D89" s="107">
        <f>SUM(D7,D57,D70,D72,D74,D82,D84)</f>
        <v>16052</v>
      </c>
      <c r="E89" s="107">
        <f>SUM(E7,E57,E70,E72,E74,E82,E84)</f>
        <v>16688</v>
      </c>
      <c r="F89" s="107">
        <f>F7+F57</f>
        <v>18956</v>
      </c>
      <c r="G89" s="107">
        <f>$F$89/4</f>
        <v>4739</v>
      </c>
      <c r="H89" s="107">
        <f>$F$89/4</f>
        <v>4739</v>
      </c>
      <c r="I89" s="107">
        <f>$F$89/4</f>
        <v>4739</v>
      </c>
      <c r="J89" s="107">
        <f>$F$89/4</f>
        <v>4739</v>
      </c>
      <c r="K89" s="256"/>
      <c r="L89" s="134"/>
      <c r="M89" s="133"/>
      <c r="N89" s="134"/>
    </row>
    <row r="90" spans="1:14" ht="20.100000000000001" customHeight="1">
      <c r="A90" s="250" t="s">
        <v>116</v>
      </c>
      <c r="B90" s="10">
        <v>1220</v>
      </c>
      <c r="C90" s="107">
        <f>C8+C26+C81+C83+C77+C62</f>
        <v>-13675.231</v>
      </c>
      <c r="D90" s="107">
        <f>D8+D26+D81+D83</f>
        <v>-15981.65</v>
      </c>
      <c r="E90" s="107">
        <f>E8+E26+E81+E83</f>
        <v>-16617.847456</v>
      </c>
      <c r="F90" s="107">
        <f>F8+F26+F81+F83</f>
        <v>-18867.559999999998</v>
      </c>
      <c r="G90" s="107">
        <f>F90/4</f>
        <v>-4716.8899999999994</v>
      </c>
      <c r="H90" s="107">
        <f>F90/4</f>
        <v>-4716.8899999999994</v>
      </c>
      <c r="I90" s="107">
        <f>F90/4</f>
        <v>-4716.8899999999994</v>
      </c>
      <c r="J90" s="107">
        <f>F90/4</f>
        <v>-4716.8899999999994</v>
      </c>
      <c r="K90" s="256"/>
      <c r="M90" s="133"/>
      <c r="N90" s="134"/>
    </row>
    <row r="91" spans="1:14" ht="19.5" customHeight="1">
      <c r="A91" s="255" t="s">
        <v>191</v>
      </c>
      <c r="B91" s="10">
        <v>1230</v>
      </c>
      <c r="C91" s="96"/>
      <c r="D91" s="96"/>
      <c r="E91" s="96"/>
      <c r="F91" s="96">
        <f>SUM(G91:J91)</f>
        <v>0</v>
      </c>
      <c r="G91" s="96"/>
      <c r="H91" s="96"/>
      <c r="I91" s="96"/>
      <c r="J91" s="96"/>
      <c r="K91" s="256"/>
      <c r="L91" s="134"/>
    </row>
    <row r="92" spans="1:14" ht="20.100000000000001" customHeight="1">
      <c r="A92" s="335" t="s">
        <v>143</v>
      </c>
      <c r="B92" s="336"/>
      <c r="C92" s="336"/>
      <c r="D92" s="336"/>
      <c r="E92" s="336"/>
      <c r="F92" s="336"/>
      <c r="G92" s="336"/>
      <c r="H92" s="336"/>
      <c r="I92" s="336"/>
      <c r="J92" s="336"/>
      <c r="K92" s="337"/>
    </row>
    <row r="93" spans="1:14" ht="20.100000000000001" customHeight="1">
      <c r="A93" s="255" t="s">
        <v>267</v>
      </c>
      <c r="B93" s="10">
        <v>1300</v>
      </c>
      <c r="C93" s="96">
        <f>C69</f>
        <v>551</v>
      </c>
      <c r="D93" s="96">
        <f>D69</f>
        <v>105</v>
      </c>
      <c r="E93" s="96">
        <f>E69</f>
        <v>104.75920000000042</v>
      </c>
      <c r="F93" s="96">
        <f>F69</f>
        <v>132</v>
      </c>
      <c r="G93" s="96">
        <f>$F$93/4</f>
        <v>33</v>
      </c>
      <c r="H93" s="96">
        <f>$F$93/4</f>
        <v>33</v>
      </c>
      <c r="I93" s="96">
        <f>$F$93/4</f>
        <v>33</v>
      </c>
      <c r="J93" s="96">
        <f>$F$93/4</f>
        <v>33</v>
      </c>
      <c r="K93" s="256"/>
      <c r="M93" s="133"/>
      <c r="N93" s="134"/>
    </row>
    <row r="94" spans="1:14" ht="20.100000000000001" customHeight="1">
      <c r="A94" s="255" t="s">
        <v>299</v>
      </c>
      <c r="B94" s="10">
        <v>1301</v>
      </c>
      <c r="C94" s="96">
        <f>C106</f>
        <v>194.1</v>
      </c>
      <c r="D94" s="96">
        <f>D106</f>
        <v>198</v>
      </c>
      <c r="E94" s="96">
        <f>E106</f>
        <v>198</v>
      </c>
      <c r="F94" s="96">
        <f>F106</f>
        <v>212</v>
      </c>
      <c r="G94" s="96">
        <f>$F$94/4</f>
        <v>53</v>
      </c>
      <c r="H94" s="96">
        <f>$F$94/4</f>
        <v>53</v>
      </c>
      <c r="I94" s="96">
        <f>$F$94/4</f>
        <v>53</v>
      </c>
      <c r="J94" s="96">
        <f>$F$94/4</f>
        <v>53</v>
      </c>
      <c r="K94" s="256"/>
    </row>
    <row r="95" spans="1:14" ht="20.100000000000001" customHeight="1">
      <c r="A95" s="255" t="s">
        <v>300</v>
      </c>
      <c r="B95" s="10">
        <v>1302</v>
      </c>
      <c r="C95" s="96">
        <f t="shared" ref="C95:J95" si="15">C59</f>
        <v>0</v>
      </c>
      <c r="D95" s="96">
        <f t="shared" si="15"/>
        <v>0</v>
      </c>
      <c r="E95" s="96">
        <f t="shared" si="15"/>
        <v>0</v>
      </c>
      <c r="F95" s="96">
        <f t="shared" ca="1" si="15"/>
        <v>0</v>
      </c>
      <c r="G95" s="96">
        <f t="shared" ca="1" si="15"/>
        <v>0</v>
      </c>
      <c r="H95" s="96">
        <f t="shared" si="15"/>
        <v>0</v>
      </c>
      <c r="I95" s="96">
        <f t="shared" si="15"/>
        <v>0</v>
      </c>
      <c r="J95" s="96">
        <f t="shared" si="15"/>
        <v>0</v>
      </c>
      <c r="K95" s="256"/>
    </row>
    <row r="96" spans="1:14" ht="20.100000000000001" customHeight="1">
      <c r="A96" s="255" t="s">
        <v>301</v>
      </c>
      <c r="B96" s="10">
        <v>1303</v>
      </c>
      <c r="C96" s="96">
        <f t="shared" ref="C96:J96" si="16">C63</f>
        <v>0</v>
      </c>
      <c r="D96" s="96">
        <f t="shared" si="16"/>
        <v>0</v>
      </c>
      <c r="E96" s="96">
        <f t="shared" si="16"/>
        <v>0</v>
      </c>
      <c r="F96" s="96">
        <f t="shared" ca="1" si="16"/>
        <v>0</v>
      </c>
      <c r="G96" s="96">
        <f t="shared" ca="1" si="16"/>
        <v>0</v>
      </c>
      <c r="H96" s="96">
        <f t="shared" si="16"/>
        <v>0</v>
      </c>
      <c r="I96" s="96">
        <f t="shared" si="16"/>
        <v>0</v>
      </c>
      <c r="J96" s="96">
        <f t="shared" si="16"/>
        <v>0</v>
      </c>
      <c r="K96" s="256"/>
    </row>
    <row r="97" spans="1:14" ht="20.100000000000001" customHeight="1">
      <c r="A97" s="255" t="s">
        <v>302</v>
      </c>
      <c r="B97" s="10">
        <v>1304</v>
      </c>
      <c r="C97" s="96">
        <f t="shared" ref="C97:J97" si="17">C60</f>
        <v>0</v>
      </c>
      <c r="D97" s="96">
        <f t="shared" si="17"/>
        <v>0</v>
      </c>
      <c r="E97" s="96">
        <f t="shared" si="17"/>
        <v>0</v>
      </c>
      <c r="F97" s="96">
        <f t="shared" ca="1" si="17"/>
        <v>0</v>
      </c>
      <c r="G97" s="96">
        <f t="shared" ca="1" si="17"/>
        <v>0</v>
      </c>
      <c r="H97" s="96">
        <f t="shared" si="17"/>
        <v>0</v>
      </c>
      <c r="I97" s="96">
        <f t="shared" si="17"/>
        <v>0</v>
      </c>
      <c r="J97" s="96">
        <f t="shared" si="17"/>
        <v>0</v>
      </c>
      <c r="K97" s="256"/>
    </row>
    <row r="98" spans="1:14" ht="20.100000000000001" customHeight="1">
      <c r="A98" s="255" t="s">
        <v>303</v>
      </c>
      <c r="B98" s="10">
        <v>1305</v>
      </c>
      <c r="C98" s="96">
        <f>C64</f>
        <v>0</v>
      </c>
      <c r="D98" s="96">
        <f t="shared" ref="D98:J98" si="18">D64</f>
        <v>0</v>
      </c>
      <c r="E98" s="96">
        <f t="shared" si="18"/>
        <v>0</v>
      </c>
      <c r="F98" s="96">
        <f t="shared" ca="1" si="18"/>
        <v>0</v>
      </c>
      <c r="G98" s="96">
        <f t="shared" ca="1" si="18"/>
        <v>0</v>
      </c>
      <c r="H98" s="96">
        <f t="shared" si="18"/>
        <v>0</v>
      </c>
      <c r="I98" s="96">
        <f t="shared" si="18"/>
        <v>0</v>
      </c>
      <c r="J98" s="96">
        <f t="shared" si="18"/>
        <v>0</v>
      </c>
      <c r="K98" s="256"/>
    </row>
    <row r="99" spans="1:14" s="6" customFormat="1" ht="20.100000000000001" customHeight="1">
      <c r="A99" s="250" t="s">
        <v>134</v>
      </c>
      <c r="B99" s="12">
        <v>1310</v>
      </c>
      <c r="C99" s="107">
        <f>C93+C94-C95-C96-C97-C98</f>
        <v>745.1</v>
      </c>
      <c r="D99" s="107">
        <f>D93+D94-D95-D96-D97-D98</f>
        <v>303</v>
      </c>
      <c r="E99" s="107">
        <f>E93+E94-E95-E96-E97-E98</f>
        <v>302.75920000000042</v>
      </c>
      <c r="F99" s="107">
        <f>132+212</f>
        <v>344</v>
      </c>
      <c r="G99" s="107">
        <v>86</v>
      </c>
      <c r="H99" s="107">
        <v>86</v>
      </c>
      <c r="I99" s="107">
        <v>86</v>
      </c>
      <c r="J99" s="107">
        <v>86</v>
      </c>
      <c r="K99" s="259"/>
    </row>
    <row r="100" spans="1:14" ht="20.100000000000001" customHeight="1">
      <c r="A100" s="334" t="s">
        <v>183</v>
      </c>
      <c r="B100" s="334"/>
      <c r="C100" s="334"/>
      <c r="D100" s="334"/>
      <c r="E100" s="334"/>
      <c r="F100" s="334"/>
      <c r="G100" s="334"/>
      <c r="H100" s="334"/>
      <c r="I100" s="334"/>
      <c r="J100" s="334"/>
      <c r="K100" s="334"/>
    </row>
    <row r="101" spans="1:14" ht="20.100000000000001" customHeight="1">
      <c r="A101" s="255" t="s">
        <v>208</v>
      </c>
      <c r="B101" s="10">
        <v>1400</v>
      </c>
      <c r="C101" s="96">
        <f>C102+C103+C104+C105+C106+C107</f>
        <v>15682.1</v>
      </c>
      <c r="D101" s="96">
        <f>D102+D103+D104+D105+D106+D107</f>
        <v>16145</v>
      </c>
      <c r="E101" s="96">
        <f>E102+E103+E104+E105+E106+E107</f>
        <v>16444.2408</v>
      </c>
      <c r="F101" s="96">
        <f>F102+F103+F104+F105+F106+F107</f>
        <v>18731.347916399998</v>
      </c>
      <c r="G101" s="96">
        <f>F101/4</f>
        <v>4682.8369790999996</v>
      </c>
      <c r="H101" s="96">
        <f>F101/4</f>
        <v>4682.8369790999996</v>
      </c>
      <c r="I101" s="96">
        <f>F101/4</f>
        <v>4682.8369790999996</v>
      </c>
      <c r="J101" s="96">
        <f>F101/4</f>
        <v>4682.8369790999996</v>
      </c>
      <c r="K101" s="256"/>
      <c r="M101" s="133"/>
      <c r="N101" s="134"/>
    </row>
    <row r="102" spans="1:14" ht="20.100000000000001" customHeight="1">
      <c r="A102" s="255" t="s">
        <v>207</v>
      </c>
      <c r="B102" s="100">
        <v>1401</v>
      </c>
      <c r="C102" s="96">
        <f>-C9</f>
        <v>2903.6</v>
      </c>
      <c r="D102" s="96">
        <f>-D9</f>
        <v>3320</v>
      </c>
      <c r="E102" s="96">
        <f>-E9</f>
        <v>3020.5007999999998</v>
      </c>
      <c r="F102" s="96">
        <f>-F9</f>
        <v>3181</v>
      </c>
      <c r="G102" s="96">
        <f t="shared" ref="G102:G107" si="19">F102/4</f>
        <v>795.25</v>
      </c>
      <c r="H102" s="96">
        <f t="shared" ref="H102:H107" si="20">F102/4</f>
        <v>795.25</v>
      </c>
      <c r="I102" s="96">
        <f t="shared" ref="I102:I107" si="21">F102/4</f>
        <v>795.25</v>
      </c>
      <c r="J102" s="96">
        <f t="shared" ref="J102:J107" si="22">F102/4</f>
        <v>795.25</v>
      </c>
      <c r="K102" s="256"/>
      <c r="M102" s="133"/>
      <c r="N102" s="134"/>
    </row>
    <row r="103" spans="1:14" ht="20.100000000000001" customHeight="1">
      <c r="A103" s="255" t="s">
        <v>29</v>
      </c>
      <c r="B103" s="100">
        <v>1402</v>
      </c>
      <c r="C103" s="96">
        <f>-(C12+C13)</f>
        <v>1657.8</v>
      </c>
      <c r="D103" s="96">
        <f>-(D12+D13)</f>
        <v>1300</v>
      </c>
      <c r="E103" s="96">
        <f>-(E12+E13)</f>
        <v>1735.4</v>
      </c>
      <c r="F103" s="96">
        <f>-(F12+F13)</f>
        <v>1955.8724399999999</v>
      </c>
      <c r="G103" s="96">
        <f t="shared" si="19"/>
        <v>488.96810999999997</v>
      </c>
      <c r="H103" s="96">
        <f t="shared" si="20"/>
        <v>488.96810999999997</v>
      </c>
      <c r="I103" s="96">
        <f t="shared" si="21"/>
        <v>488.96810999999997</v>
      </c>
      <c r="J103" s="96">
        <f t="shared" si="22"/>
        <v>488.96810999999997</v>
      </c>
      <c r="K103" s="256"/>
      <c r="N103" s="134"/>
    </row>
    <row r="104" spans="1:14" ht="20.100000000000001" customHeight="1">
      <c r="A104" s="255" t="s">
        <v>4</v>
      </c>
      <c r="B104" s="101">
        <v>1410</v>
      </c>
      <c r="C104" s="96">
        <f>-(C14+C34)</f>
        <v>8648.5</v>
      </c>
      <c r="D104" s="96">
        <f t="shared" ref="C104:F105" si="23">-(D14+D34)</f>
        <v>9021</v>
      </c>
      <c r="E104" s="96">
        <f t="shared" si="23"/>
        <v>9418</v>
      </c>
      <c r="F104" s="96">
        <f t="shared" si="23"/>
        <v>10643.34662</v>
      </c>
      <c r="G104" s="96">
        <f t="shared" si="19"/>
        <v>2660.8366550000001</v>
      </c>
      <c r="H104" s="96">
        <f t="shared" si="20"/>
        <v>2660.8366550000001</v>
      </c>
      <c r="I104" s="96">
        <f t="shared" si="21"/>
        <v>2660.8366550000001</v>
      </c>
      <c r="J104" s="96">
        <f t="shared" si="22"/>
        <v>2660.8366550000001</v>
      </c>
      <c r="K104" s="256"/>
      <c r="M104" s="133"/>
      <c r="N104" s="134"/>
    </row>
    <row r="105" spans="1:14" ht="20.100000000000001" customHeight="1">
      <c r="A105" s="255" t="s">
        <v>5</v>
      </c>
      <c r="B105" s="101">
        <v>1420</v>
      </c>
      <c r="C105" s="96">
        <f t="shared" si="23"/>
        <v>1797.8000000000002</v>
      </c>
      <c r="D105" s="96">
        <f t="shared" si="23"/>
        <v>1969</v>
      </c>
      <c r="E105" s="96">
        <f t="shared" si="23"/>
        <v>2072.34</v>
      </c>
      <c r="F105" s="96">
        <f t="shared" si="23"/>
        <v>2341.5362564000002</v>
      </c>
      <c r="G105" s="96">
        <f t="shared" si="19"/>
        <v>585.38406410000005</v>
      </c>
      <c r="H105" s="96">
        <f t="shared" si="20"/>
        <v>585.38406410000005</v>
      </c>
      <c r="I105" s="96">
        <f t="shared" si="21"/>
        <v>585.38406410000005</v>
      </c>
      <c r="J105" s="96">
        <f t="shared" si="22"/>
        <v>585.38406410000005</v>
      </c>
      <c r="K105" s="256"/>
      <c r="M105" s="133"/>
      <c r="N105" s="134"/>
    </row>
    <row r="106" spans="1:14" ht="20.100000000000001" customHeight="1">
      <c r="A106" s="255" t="s">
        <v>6</v>
      </c>
      <c r="B106" s="101">
        <v>1430</v>
      </c>
      <c r="C106" s="96">
        <v>194.1</v>
      </c>
      <c r="D106" s="96">
        <v>198</v>
      </c>
      <c r="E106" s="96">
        <v>198</v>
      </c>
      <c r="F106" s="96">
        <v>212</v>
      </c>
      <c r="G106" s="96">
        <f t="shared" si="19"/>
        <v>53</v>
      </c>
      <c r="H106" s="96">
        <f t="shared" si="20"/>
        <v>53</v>
      </c>
      <c r="I106" s="96">
        <f t="shared" si="21"/>
        <v>53</v>
      </c>
      <c r="J106" s="96">
        <f t="shared" si="22"/>
        <v>53</v>
      </c>
      <c r="K106" s="256"/>
      <c r="M106" s="133"/>
      <c r="N106" s="134"/>
    </row>
    <row r="107" spans="1:14" ht="20.100000000000001" customHeight="1">
      <c r="A107" s="255" t="s">
        <v>30</v>
      </c>
      <c r="B107" s="101">
        <v>1440</v>
      </c>
      <c r="C107" s="96">
        <v>480.3</v>
      </c>
      <c r="D107" s="96">
        <v>337</v>
      </c>
      <c r="E107" s="96"/>
      <c r="F107" s="96">
        <f>D107*1.1798</f>
        <v>397.5926</v>
      </c>
      <c r="G107" s="96">
        <f t="shared" si="19"/>
        <v>99.398150000000001</v>
      </c>
      <c r="H107" s="96">
        <f t="shared" si="20"/>
        <v>99.398150000000001</v>
      </c>
      <c r="I107" s="96">
        <f t="shared" si="21"/>
        <v>99.398150000000001</v>
      </c>
      <c r="J107" s="96">
        <f t="shared" si="22"/>
        <v>99.398150000000001</v>
      </c>
      <c r="K107" s="256"/>
      <c r="M107" s="133"/>
      <c r="N107" s="134"/>
    </row>
    <row r="108" spans="1:14" s="6" customFormat="1" ht="20.100000000000001" customHeight="1">
      <c r="A108" s="250" t="s">
        <v>56</v>
      </c>
      <c r="B108" s="102">
        <v>1450</v>
      </c>
      <c r="C108" s="107"/>
      <c r="D108" s="107"/>
      <c r="E108" s="107"/>
      <c r="F108" s="107"/>
      <c r="G108" s="107"/>
      <c r="H108" s="107"/>
      <c r="I108" s="107"/>
      <c r="J108" s="107"/>
      <c r="K108" s="259"/>
      <c r="M108" s="133"/>
      <c r="N108" s="134"/>
    </row>
    <row r="109" spans="1:14" s="6" customFormat="1" ht="20.100000000000001" customHeight="1">
      <c r="A109" s="257"/>
      <c r="B109" s="67"/>
      <c r="C109" s="108"/>
      <c r="D109" s="108"/>
      <c r="E109" s="108"/>
      <c r="F109" s="108"/>
      <c r="G109" s="108"/>
      <c r="H109" s="108"/>
      <c r="I109" s="108"/>
      <c r="J109" s="108"/>
      <c r="K109" s="105"/>
    </row>
    <row r="110" spans="1:14" ht="16.5" customHeight="1">
      <c r="A110" s="30"/>
      <c r="B110" s="249"/>
      <c r="C110" s="248"/>
      <c r="D110" s="31"/>
      <c r="E110" s="31"/>
      <c r="F110" s="31"/>
      <c r="G110" s="31"/>
      <c r="H110" s="31"/>
      <c r="I110" s="31"/>
      <c r="J110" s="31"/>
      <c r="K110" s="254"/>
    </row>
    <row r="111" spans="1:14" ht="20.100000000000001" customHeight="1">
      <c r="A111" s="257" t="s">
        <v>368</v>
      </c>
      <c r="B111" s="1"/>
      <c r="C111" s="330" t="s">
        <v>106</v>
      </c>
      <c r="D111" s="331"/>
      <c r="E111" s="331"/>
      <c r="F111" s="331"/>
      <c r="G111" s="15"/>
      <c r="H111" s="340" t="s">
        <v>471</v>
      </c>
      <c r="I111" s="341"/>
      <c r="J111" s="341"/>
      <c r="K111" s="254"/>
    </row>
    <row r="112" spans="1:14">
      <c r="A112" s="249" t="s">
        <v>80</v>
      </c>
      <c r="B112" s="254"/>
      <c r="C112" s="332" t="s">
        <v>81</v>
      </c>
      <c r="D112" s="332"/>
      <c r="E112" s="332"/>
      <c r="F112" s="332"/>
      <c r="G112" s="253"/>
      <c r="H112" s="333" t="s">
        <v>102</v>
      </c>
      <c r="I112" s="333"/>
      <c r="J112" s="333"/>
      <c r="K112" s="254"/>
    </row>
    <row r="113" spans="1:11">
      <c r="A113" s="30"/>
      <c r="B113" s="249"/>
      <c r="C113" s="248"/>
      <c r="D113" s="31"/>
      <c r="E113" s="31"/>
      <c r="F113" s="31"/>
      <c r="G113" s="31"/>
      <c r="H113" s="31"/>
      <c r="I113" s="31"/>
      <c r="J113" s="31"/>
      <c r="K113" s="254"/>
    </row>
    <row r="114" spans="1:11">
      <c r="A114" s="30"/>
      <c r="C114" s="35"/>
      <c r="D114" s="31"/>
      <c r="E114" s="31"/>
      <c r="F114" s="31"/>
      <c r="G114" s="31"/>
      <c r="H114" s="31"/>
      <c r="I114" s="31"/>
      <c r="J114" s="31"/>
    </row>
    <row r="115" spans="1:11">
      <c r="A115" s="30"/>
      <c r="C115" s="35"/>
      <c r="D115" s="31"/>
      <c r="E115" s="31"/>
      <c r="F115" s="31"/>
      <c r="G115" s="31"/>
      <c r="H115" s="31"/>
      <c r="I115" s="31"/>
      <c r="J115" s="31"/>
    </row>
    <row r="116" spans="1:11">
      <c r="A116" s="30"/>
      <c r="C116" s="35"/>
      <c r="D116" s="31"/>
      <c r="E116" s="31"/>
      <c r="F116" s="31"/>
      <c r="G116" s="31"/>
      <c r="H116" s="31"/>
      <c r="I116" s="31"/>
      <c r="J116" s="31"/>
    </row>
    <row r="117" spans="1:11">
      <c r="A117" s="30"/>
      <c r="C117" s="35"/>
      <c r="D117" s="31"/>
      <c r="E117" s="31"/>
      <c r="F117" s="31"/>
      <c r="G117" s="31"/>
      <c r="H117" s="31"/>
      <c r="I117" s="31"/>
      <c r="J117" s="31"/>
    </row>
    <row r="118" spans="1:11">
      <c r="A118" s="30"/>
      <c r="C118" s="35"/>
      <c r="D118" s="31"/>
      <c r="E118" s="31"/>
      <c r="F118" s="31"/>
      <c r="G118" s="31"/>
      <c r="H118" s="31"/>
      <c r="I118" s="31"/>
      <c r="J118" s="31"/>
    </row>
    <row r="119" spans="1:11">
      <c r="A119" s="30"/>
      <c r="C119" s="35"/>
      <c r="D119" s="31"/>
      <c r="G119" s="31"/>
      <c r="H119" s="31"/>
      <c r="I119" s="31"/>
      <c r="J119" s="31"/>
    </row>
    <row r="120" spans="1:11">
      <c r="A120" s="30"/>
      <c r="C120" s="35"/>
      <c r="D120" s="31"/>
      <c r="E120" s="31"/>
      <c r="F120" s="31"/>
      <c r="G120" s="122"/>
      <c r="H120" s="31"/>
      <c r="I120" s="27"/>
      <c r="J120" s="31"/>
    </row>
    <row r="121" spans="1:11">
      <c r="A121" s="30"/>
      <c r="B121" s="31"/>
      <c r="C121" s="35"/>
      <c r="D121" s="31"/>
      <c r="E121" s="31"/>
      <c r="F121" s="31"/>
      <c r="G121" s="31"/>
      <c r="H121" s="31"/>
      <c r="I121" s="31"/>
      <c r="J121" s="31"/>
      <c r="K121" s="121"/>
    </row>
    <row r="122" spans="1:11">
      <c r="A122" s="30"/>
      <c r="C122" s="35"/>
      <c r="D122" s="31"/>
      <c r="E122" s="31"/>
      <c r="F122" s="31"/>
      <c r="G122" s="31"/>
      <c r="H122" s="31"/>
      <c r="I122" s="31"/>
      <c r="J122" s="31"/>
      <c r="K122" s="31"/>
    </row>
    <row r="123" spans="1:11">
      <c r="A123" s="30"/>
      <c r="C123" s="35"/>
      <c r="D123" s="31"/>
      <c r="E123" s="31"/>
      <c r="F123" s="31"/>
      <c r="G123" s="31"/>
      <c r="H123" s="31"/>
      <c r="I123" s="31"/>
      <c r="J123" s="31"/>
      <c r="K123" s="121"/>
    </row>
    <row r="124" spans="1:11">
      <c r="A124" s="30"/>
      <c r="C124" s="35"/>
      <c r="D124" s="31"/>
      <c r="E124" s="31"/>
      <c r="F124" s="31"/>
      <c r="G124" s="31"/>
      <c r="H124" s="31"/>
      <c r="I124" s="31"/>
      <c r="J124" s="31"/>
      <c r="K124" s="121"/>
    </row>
    <row r="125" spans="1:11">
      <c r="A125" s="30"/>
      <c r="C125" s="35"/>
      <c r="D125" s="31"/>
      <c r="E125" s="31"/>
      <c r="F125" s="31"/>
      <c r="G125" s="31"/>
      <c r="H125" s="31"/>
      <c r="I125" s="31"/>
      <c r="J125" s="31"/>
    </row>
    <row r="126" spans="1:11">
      <c r="A126" s="30"/>
      <c r="C126" s="35"/>
      <c r="D126" s="31"/>
      <c r="E126" s="31"/>
      <c r="F126" s="31"/>
      <c r="G126" s="31"/>
      <c r="H126" s="31"/>
      <c r="I126" s="31"/>
      <c r="J126" s="31"/>
    </row>
    <row r="127" spans="1:11">
      <c r="A127" s="30"/>
      <c r="C127" s="35"/>
      <c r="D127" s="31"/>
      <c r="E127" s="31"/>
      <c r="F127" s="31"/>
      <c r="G127" s="31"/>
      <c r="H127" s="31"/>
      <c r="I127" s="31"/>
      <c r="J127" s="31"/>
    </row>
    <row r="128" spans="1:11">
      <c r="A128" s="30"/>
      <c r="C128" s="35"/>
      <c r="D128" s="31"/>
      <c r="E128" s="31"/>
      <c r="F128" s="31"/>
      <c r="G128" s="31"/>
      <c r="H128" s="31"/>
      <c r="I128" s="31"/>
      <c r="J128" s="31"/>
    </row>
    <row r="129" spans="1:14">
      <c r="A129" s="30"/>
      <c r="C129" s="35"/>
      <c r="D129" s="31"/>
      <c r="E129" s="31"/>
      <c r="F129" s="31"/>
      <c r="G129" s="31"/>
      <c r="H129" s="31"/>
      <c r="I129" s="31"/>
      <c r="J129" s="31"/>
    </row>
    <row r="130" spans="1:14">
      <c r="A130" s="30"/>
      <c r="C130" s="35"/>
      <c r="D130" s="31"/>
      <c r="E130" s="31"/>
      <c r="F130" s="31"/>
      <c r="G130" s="31"/>
      <c r="H130" s="31"/>
      <c r="I130" s="31"/>
      <c r="J130" s="31"/>
    </row>
    <row r="131" spans="1:14">
      <c r="A131" s="30"/>
      <c r="C131" s="35"/>
      <c r="D131" s="31"/>
      <c r="E131" s="31"/>
      <c r="F131" s="31"/>
      <c r="G131" s="31"/>
      <c r="H131" s="31"/>
      <c r="I131" s="31"/>
      <c r="J131" s="31"/>
    </row>
    <row r="132" spans="1:14">
      <c r="A132" s="30"/>
      <c r="C132" s="35"/>
      <c r="D132" s="31"/>
      <c r="E132" s="31"/>
      <c r="F132" s="31"/>
      <c r="G132" s="31"/>
      <c r="H132" s="31"/>
      <c r="I132" s="31"/>
      <c r="J132" s="31"/>
    </row>
    <row r="133" spans="1:14">
      <c r="A133" s="30"/>
      <c r="C133" s="35"/>
      <c r="D133" s="31"/>
      <c r="E133" s="31"/>
      <c r="F133" s="31"/>
      <c r="G133" s="31"/>
      <c r="H133" s="31"/>
      <c r="I133" s="31"/>
      <c r="J133" s="31"/>
    </row>
    <row r="134" spans="1:14">
      <c r="A134" s="30"/>
      <c r="C134" s="35"/>
      <c r="D134" s="31"/>
      <c r="E134" s="31"/>
      <c r="F134" s="31"/>
      <c r="G134" s="31"/>
      <c r="H134" s="31"/>
      <c r="I134" s="31"/>
      <c r="J134" s="31"/>
    </row>
    <row r="135" spans="1:14">
      <c r="A135" s="30"/>
      <c r="C135" s="35"/>
      <c r="D135" s="31"/>
      <c r="E135" s="31"/>
      <c r="F135" s="31"/>
      <c r="G135" s="31"/>
      <c r="H135" s="31"/>
      <c r="I135" s="31"/>
      <c r="J135" s="31"/>
    </row>
    <row r="136" spans="1:14">
      <c r="A136" s="30"/>
      <c r="C136" s="35"/>
      <c r="D136" s="31"/>
      <c r="E136" s="31"/>
      <c r="F136" s="31"/>
      <c r="G136" s="31"/>
      <c r="H136" s="31"/>
      <c r="I136" s="31"/>
      <c r="J136" s="31"/>
    </row>
    <row r="137" spans="1:14">
      <c r="A137" s="30"/>
      <c r="C137" s="35"/>
      <c r="D137" s="31"/>
      <c r="E137" s="31"/>
      <c r="F137" s="31"/>
      <c r="G137" s="31"/>
      <c r="H137" s="31"/>
      <c r="I137" s="31"/>
      <c r="J137" s="31"/>
    </row>
    <row r="138" spans="1:14">
      <c r="A138" s="30"/>
      <c r="C138" s="35"/>
      <c r="D138" s="31"/>
      <c r="E138" s="31"/>
      <c r="F138" s="31"/>
      <c r="G138" s="31"/>
      <c r="H138" s="31"/>
      <c r="I138" s="31"/>
      <c r="J138" s="31"/>
    </row>
    <row r="139" spans="1:14">
      <c r="A139" s="30"/>
      <c r="C139" s="35"/>
      <c r="D139" s="31"/>
      <c r="E139" s="31"/>
      <c r="F139" s="31"/>
      <c r="G139" s="31"/>
      <c r="H139" s="31"/>
      <c r="I139" s="31"/>
      <c r="J139" s="31"/>
    </row>
    <row r="140" spans="1:14">
      <c r="A140" s="30"/>
      <c r="B140" s="123"/>
      <c r="C140" s="124"/>
      <c r="D140" s="124"/>
      <c r="E140" s="124"/>
      <c r="F140" s="124"/>
      <c r="G140" s="124"/>
      <c r="H140" s="124"/>
      <c r="I140" s="126"/>
      <c r="J140" s="126"/>
      <c r="K140" s="124"/>
      <c r="L140" s="124"/>
      <c r="M140" s="124"/>
      <c r="N140" s="124"/>
    </row>
    <row r="141" spans="1:14">
      <c r="A141" s="30"/>
      <c r="B141" s="124"/>
      <c r="C141" s="124"/>
      <c r="D141" s="124"/>
      <c r="E141" s="124"/>
      <c r="F141" s="124"/>
      <c r="G141" s="124"/>
      <c r="H141" s="124"/>
      <c r="I141" s="126"/>
      <c r="J141" s="124"/>
      <c r="K141" s="124"/>
      <c r="L141" s="124"/>
      <c r="M141" s="124"/>
      <c r="N141" s="124"/>
    </row>
    <row r="142" spans="1:14">
      <c r="A142" s="30"/>
      <c r="B142" s="125"/>
      <c r="C142" s="124"/>
      <c r="D142" s="125"/>
      <c r="E142" s="125"/>
      <c r="F142" s="124"/>
      <c r="G142" s="124"/>
      <c r="H142" s="124"/>
      <c r="I142" s="124"/>
      <c r="J142" s="124"/>
      <c r="K142" s="124"/>
      <c r="L142" s="124"/>
      <c r="M142" s="124"/>
      <c r="N142" s="124"/>
    </row>
    <row r="143" spans="1:14">
      <c r="A143" s="30"/>
      <c r="B143" s="124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</row>
    <row r="144" spans="1:14">
      <c r="B144" s="3"/>
      <c r="C144" s="3"/>
      <c r="D144" s="3"/>
      <c r="E144" s="3"/>
    </row>
    <row r="145" spans="2:5">
      <c r="B145" s="3"/>
      <c r="C145" s="3"/>
      <c r="D145" s="3"/>
      <c r="E145" s="3"/>
    </row>
    <row r="146" spans="2:5">
      <c r="B146" s="3"/>
      <c r="C146" s="3"/>
      <c r="D146" s="3"/>
      <c r="E146" s="3"/>
    </row>
    <row r="147" spans="2:5">
      <c r="B147" s="3"/>
      <c r="C147" s="3"/>
      <c r="D147" s="3"/>
      <c r="E147" s="3"/>
    </row>
    <row r="148" spans="2:5">
      <c r="B148" s="3"/>
      <c r="C148" s="3"/>
      <c r="D148" s="3"/>
      <c r="E148" s="3"/>
    </row>
    <row r="149" spans="2:5">
      <c r="B149" s="3"/>
      <c r="C149" s="3"/>
      <c r="D149" s="3"/>
      <c r="E149" s="3"/>
    </row>
    <row r="150" spans="2:5">
      <c r="B150" s="3"/>
      <c r="C150" s="3"/>
      <c r="D150" s="3"/>
      <c r="E150" s="3"/>
    </row>
    <row r="151" spans="2:5">
      <c r="B151" s="3"/>
      <c r="C151" s="3"/>
      <c r="D151" s="3"/>
      <c r="E151" s="3"/>
    </row>
    <row r="152" spans="2:5">
      <c r="B152" s="3"/>
      <c r="C152" s="3"/>
      <c r="D152" s="3"/>
      <c r="E152" s="3"/>
    </row>
    <row r="153" spans="2:5">
      <c r="B153" s="3"/>
      <c r="C153" s="3"/>
      <c r="D153" s="3"/>
      <c r="E153" s="3"/>
    </row>
    <row r="154" spans="2:5">
      <c r="B154" s="3"/>
      <c r="C154" s="3"/>
      <c r="D154" s="3"/>
      <c r="E154" s="3"/>
    </row>
    <row r="155" spans="2:5">
      <c r="B155" s="3"/>
      <c r="C155" s="3"/>
      <c r="D155" s="3"/>
      <c r="E155" s="3"/>
    </row>
    <row r="156" spans="2:5">
      <c r="B156" s="3"/>
      <c r="C156" s="3"/>
      <c r="D156" s="3"/>
      <c r="E156" s="3"/>
    </row>
    <row r="157" spans="2:5">
      <c r="B157" s="3"/>
      <c r="C157" s="3"/>
      <c r="D157" s="3"/>
      <c r="E157" s="3"/>
    </row>
    <row r="158" spans="2:5">
      <c r="B158" s="3"/>
      <c r="C158" s="3"/>
      <c r="D158" s="3"/>
      <c r="E158" s="3"/>
    </row>
    <row r="159" spans="2:5">
      <c r="B159" s="3"/>
      <c r="C159" s="3"/>
      <c r="D159" s="3"/>
      <c r="E159" s="3"/>
    </row>
    <row r="160" spans="2:5">
      <c r="B160" s="3"/>
      <c r="C160" s="3"/>
      <c r="D160" s="3"/>
      <c r="E160" s="3"/>
    </row>
    <row r="161" spans="2:5">
      <c r="B161" s="3"/>
      <c r="C161" s="3"/>
      <c r="D161" s="3"/>
      <c r="E161" s="3"/>
    </row>
    <row r="162" spans="2:5">
      <c r="B162" s="3"/>
      <c r="C162" s="3"/>
      <c r="D162" s="3"/>
      <c r="E162" s="3"/>
    </row>
    <row r="163" spans="2:5">
      <c r="B163" s="3"/>
      <c r="C163" s="3"/>
      <c r="D163" s="3"/>
      <c r="E163" s="3"/>
    </row>
    <row r="164" spans="2:5">
      <c r="B164" s="3"/>
      <c r="C164" s="3"/>
      <c r="D164" s="3"/>
      <c r="E164" s="3"/>
    </row>
    <row r="165" spans="2:5">
      <c r="B165" s="3"/>
      <c r="C165" s="3"/>
      <c r="D165" s="3"/>
      <c r="E165" s="3"/>
    </row>
    <row r="166" spans="2:5">
      <c r="B166" s="3"/>
      <c r="C166" s="3"/>
      <c r="D166" s="3"/>
      <c r="E166" s="3"/>
    </row>
    <row r="167" spans="2:5">
      <c r="B167" s="3"/>
      <c r="C167" s="3"/>
      <c r="D167" s="3"/>
      <c r="E167" s="3"/>
    </row>
    <row r="168" spans="2:5">
      <c r="B168" s="3"/>
      <c r="C168" s="3"/>
      <c r="D168" s="3"/>
      <c r="E168" s="3"/>
    </row>
    <row r="169" spans="2:5">
      <c r="B169" s="3"/>
      <c r="C169" s="3"/>
      <c r="D169" s="3"/>
      <c r="E169" s="3"/>
    </row>
    <row r="170" spans="2:5">
      <c r="B170" s="3"/>
      <c r="C170" s="3"/>
      <c r="D170" s="3"/>
      <c r="E170" s="3"/>
    </row>
    <row r="171" spans="2:5">
      <c r="B171" s="3"/>
      <c r="C171" s="3"/>
      <c r="D171" s="3"/>
      <c r="E171" s="3"/>
    </row>
    <row r="172" spans="2:5">
      <c r="B172" s="3"/>
      <c r="C172" s="3"/>
      <c r="D172" s="3"/>
      <c r="E172" s="3"/>
    </row>
    <row r="173" spans="2:5">
      <c r="B173" s="3"/>
      <c r="C173" s="3"/>
      <c r="D173" s="3"/>
      <c r="E173" s="3"/>
    </row>
    <row r="174" spans="2:5">
      <c r="B174" s="3"/>
      <c r="C174" s="3"/>
      <c r="D174" s="3"/>
      <c r="E174" s="3"/>
    </row>
    <row r="175" spans="2:5">
      <c r="B175" s="3"/>
      <c r="C175" s="3"/>
      <c r="D175" s="3"/>
      <c r="E175" s="3"/>
    </row>
    <row r="176" spans="2:5">
      <c r="B176" s="3"/>
      <c r="C176" s="3"/>
      <c r="D176" s="3"/>
      <c r="E176" s="3"/>
    </row>
    <row r="177" spans="2:5">
      <c r="B177" s="3"/>
      <c r="C177" s="3"/>
      <c r="D177" s="3"/>
      <c r="E177" s="3"/>
    </row>
    <row r="178" spans="2:5">
      <c r="B178" s="3"/>
      <c r="C178" s="3"/>
      <c r="D178" s="3"/>
      <c r="E178" s="3"/>
    </row>
    <row r="179" spans="2:5">
      <c r="B179" s="3"/>
      <c r="C179" s="3"/>
      <c r="D179" s="3"/>
      <c r="E179" s="3"/>
    </row>
    <row r="180" spans="2:5">
      <c r="B180" s="3"/>
      <c r="C180" s="3"/>
      <c r="D180" s="3"/>
      <c r="E180" s="3"/>
    </row>
    <row r="181" spans="2:5">
      <c r="B181" s="3"/>
      <c r="C181" s="3"/>
      <c r="D181" s="3"/>
      <c r="E181" s="3"/>
    </row>
    <row r="182" spans="2:5">
      <c r="B182" s="3"/>
      <c r="C182" s="3"/>
      <c r="D182" s="3"/>
      <c r="E182" s="3"/>
    </row>
    <row r="183" spans="2:5">
      <c r="B183" s="3"/>
      <c r="C183" s="3"/>
      <c r="D183" s="3"/>
      <c r="E183" s="3"/>
    </row>
    <row r="184" spans="2:5">
      <c r="B184" s="3"/>
      <c r="C184" s="3"/>
      <c r="D184" s="3"/>
      <c r="E184" s="3"/>
    </row>
    <row r="185" spans="2:5">
      <c r="B185" s="3"/>
      <c r="C185" s="3"/>
      <c r="D185" s="3"/>
      <c r="E185" s="3"/>
    </row>
    <row r="186" spans="2:5">
      <c r="B186" s="3"/>
      <c r="C186" s="3"/>
      <c r="D186" s="3"/>
      <c r="E186" s="3"/>
    </row>
    <row r="187" spans="2:5">
      <c r="B187" s="3"/>
      <c r="C187" s="3"/>
      <c r="D187" s="3"/>
      <c r="E187" s="3"/>
    </row>
    <row r="188" spans="2:5">
      <c r="B188" s="3"/>
      <c r="C188" s="3"/>
      <c r="D188" s="3"/>
      <c r="E188" s="3"/>
    </row>
    <row r="189" spans="2:5">
      <c r="B189" s="3"/>
      <c r="C189" s="3"/>
      <c r="D189" s="3"/>
      <c r="E189" s="3"/>
    </row>
    <row r="190" spans="2:5">
      <c r="B190" s="3"/>
      <c r="C190" s="3"/>
      <c r="D190" s="3"/>
      <c r="E190" s="3"/>
    </row>
    <row r="191" spans="2:5">
      <c r="B191" s="3"/>
      <c r="C191" s="3"/>
      <c r="D191" s="3"/>
      <c r="E191" s="3"/>
    </row>
    <row r="192" spans="2:5">
      <c r="B192" s="3"/>
      <c r="C192" s="3"/>
      <c r="D192" s="3"/>
      <c r="E192" s="3"/>
    </row>
    <row r="193" spans="2:5">
      <c r="B193" s="3"/>
      <c r="C193" s="3"/>
      <c r="D193" s="3"/>
      <c r="E193" s="3"/>
    </row>
    <row r="194" spans="2:5">
      <c r="B194" s="3"/>
      <c r="C194" s="3"/>
      <c r="D194" s="3"/>
      <c r="E194" s="3"/>
    </row>
    <row r="195" spans="2:5">
      <c r="B195" s="3"/>
      <c r="C195" s="3"/>
      <c r="D195" s="3"/>
      <c r="E195" s="3"/>
    </row>
    <row r="196" spans="2:5">
      <c r="B196" s="3"/>
      <c r="C196" s="3"/>
      <c r="D196" s="3"/>
      <c r="E196" s="3"/>
    </row>
    <row r="197" spans="2:5">
      <c r="B197" s="3"/>
      <c r="C197" s="3"/>
      <c r="D197" s="3"/>
      <c r="E197" s="3"/>
    </row>
    <row r="198" spans="2:5">
      <c r="B198" s="3"/>
      <c r="C198" s="3"/>
      <c r="D198" s="3"/>
      <c r="E198" s="3"/>
    </row>
    <row r="199" spans="2:5">
      <c r="B199" s="3"/>
      <c r="C199" s="3"/>
      <c r="D199" s="3"/>
      <c r="E199" s="3"/>
    </row>
    <row r="200" spans="2:5">
      <c r="B200" s="3"/>
      <c r="C200" s="3"/>
      <c r="D200" s="3"/>
      <c r="E200" s="3"/>
    </row>
    <row r="201" spans="2:5">
      <c r="B201" s="3"/>
      <c r="C201" s="3"/>
      <c r="D201" s="3"/>
      <c r="E201" s="3"/>
    </row>
    <row r="202" spans="2:5">
      <c r="B202" s="3"/>
      <c r="C202" s="3"/>
      <c r="D202" s="3"/>
      <c r="E202" s="3"/>
    </row>
    <row r="203" spans="2:5">
      <c r="B203" s="3"/>
      <c r="C203" s="3"/>
      <c r="D203" s="3"/>
      <c r="E203" s="3"/>
    </row>
    <row r="204" spans="2:5">
      <c r="B204" s="3"/>
      <c r="C204" s="3"/>
      <c r="D204" s="3"/>
      <c r="E204" s="3"/>
    </row>
    <row r="205" spans="2:5">
      <c r="B205" s="3"/>
      <c r="C205" s="3"/>
      <c r="D205" s="3"/>
      <c r="E205" s="3"/>
    </row>
    <row r="206" spans="2:5">
      <c r="B206" s="3"/>
      <c r="C206" s="3"/>
      <c r="D206" s="3"/>
      <c r="E206" s="3"/>
    </row>
    <row r="207" spans="2:5">
      <c r="B207" s="3"/>
      <c r="C207" s="3"/>
      <c r="D207" s="3"/>
      <c r="E207" s="3"/>
    </row>
    <row r="208" spans="2:5">
      <c r="B208" s="3"/>
      <c r="C208" s="3"/>
      <c r="D208" s="3"/>
      <c r="E208" s="3"/>
    </row>
    <row r="209" spans="2:5">
      <c r="B209" s="3"/>
      <c r="C209" s="3"/>
      <c r="D209" s="3"/>
      <c r="E209" s="3"/>
    </row>
    <row r="210" spans="2:5">
      <c r="B210" s="3"/>
      <c r="C210" s="3"/>
      <c r="D210" s="3"/>
      <c r="E210" s="3"/>
    </row>
    <row r="211" spans="2:5">
      <c r="B211" s="3"/>
      <c r="C211" s="3"/>
      <c r="D211" s="3"/>
      <c r="E211" s="3"/>
    </row>
    <row r="212" spans="2:5">
      <c r="B212" s="3"/>
      <c r="C212" s="3"/>
      <c r="D212" s="3"/>
      <c r="E212" s="3"/>
    </row>
    <row r="213" spans="2:5">
      <c r="B213" s="3"/>
      <c r="C213" s="3"/>
      <c r="D213" s="3"/>
      <c r="E213" s="3"/>
    </row>
    <row r="214" spans="2:5">
      <c r="B214" s="3"/>
      <c r="C214" s="3"/>
      <c r="D214" s="3"/>
      <c r="E214" s="3"/>
    </row>
    <row r="215" spans="2:5">
      <c r="B215" s="3"/>
      <c r="C215" s="3"/>
      <c r="D215" s="3"/>
      <c r="E215" s="3"/>
    </row>
    <row r="216" spans="2:5">
      <c r="B216" s="3"/>
      <c r="C216" s="3"/>
      <c r="D216" s="3"/>
      <c r="E216" s="3"/>
    </row>
    <row r="217" spans="2:5">
      <c r="B217" s="3"/>
      <c r="C217" s="3"/>
      <c r="D217" s="3"/>
      <c r="E217" s="3"/>
    </row>
    <row r="218" spans="2:5">
      <c r="B218" s="3"/>
      <c r="C218" s="3"/>
      <c r="D218" s="3"/>
      <c r="E218" s="3"/>
    </row>
    <row r="219" spans="2:5">
      <c r="B219" s="3"/>
      <c r="C219" s="3"/>
      <c r="D219" s="3"/>
      <c r="E219" s="3"/>
    </row>
    <row r="220" spans="2:5">
      <c r="B220" s="3"/>
      <c r="C220" s="3"/>
      <c r="D220" s="3"/>
      <c r="E220" s="3"/>
    </row>
    <row r="221" spans="2:5">
      <c r="B221" s="3"/>
      <c r="C221" s="3"/>
      <c r="D221" s="3"/>
      <c r="E221" s="3"/>
    </row>
    <row r="222" spans="2:5">
      <c r="B222" s="3"/>
      <c r="C222" s="3"/>
      <c r="D222" s="3"/>
      <c r="E222" s="3"/>
    </row>
    <row r="223" spans="2:5">
      <c r="B223" s="3"/>
      <c r="C223" s="3"/>
      <c r="D223" s="3"/>
      <c r="E223" s="3"/>
    </row>
    <row r="224" spans="2:5">
      <c r="B224" s="3"/>
      <c r="C224" s="3"/>
      <c r="D224" s="3"/>
      <c r="E224" s="3"/>
    </row>
    <row r="225" spans="2:5">
      <c r="B225" s="3"/>
      <c r="C225" s="3"/>
      <c r="D225" s="3"/>
      <c r="E225" s="3"/>
    </row>
    <row r="226" spans="2:5">
      <c r="B226" s="3"/>
      <c r="C226" s="3"/>
      <c r="D226" s="3"/>
      <c r="E226" s="3"/>
    </row>
    <row r="227" spans="2:5">
      <c r="B227" s="3"/>
      <c r="C227" s="3"/>
      <c r="D227" s="3"/>
      <c r="E227" s="3"/>
    </row>
    <row r="228" spans="2:5">
      <c r="B228" s="3"/>
      <c r="C228" s="3"/>
      <c r="D228" s="3"/>
      <c r="E228" s="3"/>
    </row>
    <row r="229" spans="2:5">
      <c r="B229" s="3"/>
      <c r="C229" s="3"/>
      <c r="D229" s="3"/>
      <c r="E229" s="3"/>
    </row>
    <row r="230" spans="2:5">
      <c r="B230" s="3"/>
      <c r="C230" s="3"/>
      <c r="D230" s="3"/>
      <c r="E230" s="3"/>
    </row>
    <row r="231" spans="2:5">
      <c r="B231" s="3"/>
      <c r="C231" s="3"/>
      <c r="D231" s="3"/>
      <c r="E231" s="3"/>
    </row>
    <row r="232" spans="2:5">
      <c r="B232" s="3"/>
      <c r="C232" s="3"/>
      <c r="D232" s="3"/>
      <c r="E232" s="3"/>
    </row>
    <row r="233" spans="2:5">
      <c r="B233" s="3"/>
      <c r="C233" s="3"/>
      <c r="D233" s="3"/>
      <c r="E233" s="3"/>
    </row>
    <row r="234" spans="2:5">
      <c r="B234" s="3"/>
      <c r="C234" s="3"/>
      <c r="D234" s="3"/>
      <c r="E234" s="3"/>
    </row>
    <row r="235" spans="2:5">
      <c r="B235" s="3"/>
      <c r="C235" s="3"/>
      <c r="D235" s="3"/>
      <c r="E235" s="3"/>
    </row>
    <row r="236" spans="2:5">
      <c r="B236" s="3"/>
      <c r="C236" s="3"/>
      <c r="D236" s="3"/>
      <c r="E236" s="3"/>
    </row>
    <row r="237" spans="2:5">
      <c r="B237" s="3"/>
      <c r="C237" s="3"/>
      <c r="D237" s="3"/>
      <c r="E237" s="3"/>
    </row>
    <row r="238" spans="2:5">
      <c r="B238" s="3"/>
      <c r="C238" s="3"/>
      <c r="D238" s="3"/>
      <c r="E238" s="3"/>
    </row>
    <row r="239" spans="2:5">
      <c r="B239" s="3"/>
      <c r="C239" s="3"/>
      <c r="D239" s="3"/>
      <c r="E239" s="3"/>
    </row>
    <row r="240" spans="2:5">
      <c r="B240" s="3"/>
      <c r="C240" s="3"/>
      <c r="D240" s="3"/>
      <c r="E240" s="3"/>
    </row>
    <row r="241" spans="2:5">
      <c r="B241" s="3"/>
      <c r="C241" s="3"/>
      <c r="D241" s="3"/>
      <c r="E241" s="3"/>
    </row>
    <row r="242" spans="2:5">
      <c r="B242" s="3"/>
      <c r="C242" s="3"/>
      <c r="D242" s="3"/>
      <c r="E242" s="3"/>
    </row>
    <row r="243" spans="2:5">
      <c r="B243" s="3"/>
      <c r="C243" s="3"/>
      <c r="D243" s="3"/>
      <c r="E243" s="3"/>
    </row>
    <row r="244" spans="2:5">
      <c r="B244" s="3"/>
      <c r="C244" s="3"/>
      <c r="D244" s="3"/>
      <c r="E244" s="3"/>
    </row>
    <row r="245" spans="2:5">
      <c r="B245" s="3"/>
      <c r="C245" s="3"/>
      <c r="D245" s="3"/>
      <c r="E245" s="3"/>
    </row>
    <row r="246" spans="2:5">
      <c r="B246" s="3"/>
      <c r="C246" s="3"/>
      <c r="D246" s="3"/>
      <c r="E246" s="3"/>
    </row>
    <row r="247" spans="2:5">
      <c r="B247" s="3"/>
      <c r="C247" s="3"/>
      <c r="D247" s="3"/>
      <c r="E247" s="3"/>
    </row>
    <row r="248" spans="2:5">
      <c r="B248" s="3"/>
      <c r="C248" s="3"/>
      <c r="D248" s="3"/>
      <c r="E248" s="3"/>
    </row>
    <row r="249" spans="2:5">
      <c r="B249" s="3"/>
      <c r="C249" s="3"/>
      <c r="D249" s="3"/>
      <c r="E249" s="3"/>
    </row>
    <row r="250" spans="2:5">
      <c r="B250" s="3"/>
      <c r="C250" s="3"/>
      <c r="D250" s="3"/>
      <c r="E250" s="3"/>
    </row>
    <row r="251" spans="2:5">
      <c r="B251" s="3"/>
      <c r="C251" s="3"/>
      <c r="D251" s="3"/>
      <c r="E251" s="3"/>
    </row>
    <row r="252" spans="2:5">
      <c r="B252" s="3"/>
      <c r="C252" s="3"/>
      <c r="D252" s="3"/>
      <c r="E252" s="3"/>
    </row>
    <row r="253" spans="2:5">
      <c r="B253" s="3"/>
      <c r="C253" s="3"/>
      <c r="D253" s="3"/>
      <c r="E253" s="3"/>
    </row>
    <row r="254" spans="2:5">
      <c r="B254" s="3"/>
      <c r="C254" s="3"/>
      <c r="D254" s="3"/>
      <c r="E254" s="3"/>
    </row>
    <row r="255" spans="2:5">
      <c r="B255" s="3"/>
      <c r="C255" s="3"/>
      <c r="D255" s="3"/>
      <c r="E255" s="3"/>
    </row>
    <row r="256" spans="2:5">
      <c r="B256" s="3"/>
      <c r="C256" s="3"/>
      <c r="D256" s="3"/>
      <c r="E256" s="3"/>
    </row>
    <row r="257" spans="2:5">
      <c r="B257" s="3"/>
      <c r="C257" s="3"/>
      <c r="D257" s="3"/>
      <c r="E257" s="3"/>
    </row>
    <row r="258" spans="2:5">
      <c r="B258" s="3"/>
      <c r="C258" s="3"/>
      <c r="D258" s="3"/>
      <c r="E258" s="3"/>
    </row>
    <row r="259" spans="2:5">
      <c r="B259" s="3"/>
      <c r="C259" s="3"/>
      <c r="D259" s="3"/>
      <c r="E259" s="3"/>
    </row>
    <row r="260" spans="2:5">
      <c r="B260" s="3"/>
      <c r="C260" s="3"/>
      <c r="D260" s="3"/>
      <c r="E260" s="3"/>
    </row>
    <row r="261" spans="2:5">
      <c r="B261" s="3"/>
      <c r="C261" s="3"/>
      <c r="D261" s="3"/>
      <c r="E261" s="3"/>
    </row>
    <row r="262" spans="2:5">
      <c r="B262" s="3"/>
      <c r="C262" s="3"/>
      <c r="D262" s="3"/>
      <c r="E262" s="3"/>
    </row>
    <row r="263" spans="2:5">
      <c r="B263" s="3"/>
      <c r="C263" s="3"/>
      <c r="D263" s="3"/>
      <c r="E263" s="3"/>
    </row>
    <row r="264" spans="2:5">
      <c r="B264" s="3"/>
      <c r="C264" s="3"/>
      <c r="D264" s="3"/>
      <c r="E264" s="3"/>
    </row>
    <row r="265" spans="2:5">
      <c r="B265" s="3"/>
      <c r="C265" s="3"/>
      <c r="D265" s="3"/>
      <c r="E265" s="3"/>
    </row>
    <row r="266" spans="2:5">
      <c r="B266" s="3"/>
      <c r="C266" s="3"/>
      <c r="D266" s="3"/>
      <c r="E266" s="3"/>
    </row>
    <row r="267" spans="2:5">
      <c r="B267" s="3"/>
      <c r="C267" s="3"/>
      <c r="D267" s="3"/>
      <c r="E267" s="3"/>
    </row>
    <row r="268" spans="2:5">
      <c r="B268" s="3"/>
      <c r="C268" s="3"/>
      <c r="D268" s="3"/>
      <c r="E268" s="3"/>
    </row>
    <row r="269" spans="2:5">
      <c r="B269" s="3"/>
      <c r="C269" s="3"/>
      <c r="D269" s="3"/>
      <c r="E269" s="3"/>
    </row>
    <row r="270" spans="2:5">
      <c r="B270" s="3"/>
      <c r="C270" s="3"/>
      <c r="D270" s="3"/>
      <c r="E270" s="3"/>
    </row>
    <row r="271" spans="2:5">
      <c r="B271" s="3"/>
      <c r="C271" s="3"/>
      <c r="D271" s="3"/>
      <c r="E271" s="3"/>
    </row>
    <row r="272" spans="2:5">
      <c r="B272" s="3"/>
      <c r="C272" s="3"/>
      <c r="D272" s="3"/>
      <c r="E272" s="3"/>
    </row>
    <row r="273" spans="2:5">
      <c r="B273" s="3"/>
      <c r="C273" s="3"/>
      <c r="D273" s="3"/>
      <c r="E273" s="3"/>
    </row>
    <row r="274" spans="2:5">
      <c r="B274" s="3"/>
      <c r="C274" s="3"/>
      <c r="D274" s="3"/>
      <c r="E274" s="3"/>
    </row>
    <row r="275" spans="2:5">
      <c r="B275" s="3"/>
      <c r="C275" s="3"/>
      <c r="D275" s="3"/>
      <c r="E275" s="3"/>
    </row>
    <row r="276" spans="2:5">
      <c r="B276" s="3"/>
      <c r="C276" s="3"/>
      <c r="D276" s="3"/>
      <c r="E276" s="3"/>
    </row>
    <row r="277" spans="2:5">
      <c r="B277" s="3"/>
      <c r="C277" s="3"/>
      <c r="D277" s="3"/>
      <c r="E277" s="3"/>
    </row>
    <row r="278" spans="2:5">
      <c r="B278" s="3"/>
      <c r="C278" s="3"/>
      <c r="D278" s="3"/>
      <c r="E278" s="3"/>
    </row>
    <row r="279" spans="2:5">
      <c r="B279" s="3"/>
      <c r="C279" s="3"/>
      <c r="D279" s="3"/>
      <c r="E279" s="3"/>
    </row>
    <row r="280" spans="2:5">
      <c r="B280" s="3"/>
      <c r="C280" s="3"/>
      <c r="D280" s="3"/>
      <c r="E280" s="3"/>
    </row>
    <row r="281" spans="2:5">
      <c r="B281" s="3"/>
      <c r="C281" s="3"/>
      <c r="D281" s="3"/>
      <c r="E281" s="3"/>
    </row>
    <row r="282" spans="2:5">
      <c r="B282" s="3"/>
      <c r="C282" s="3"/>
      <c r="D282" s="3"/>
      <c r="E282" s="3"/>
    </row>
    <row r="283" spans="2:5">
      <c r="B283" s="3"/>
      <c r="C283" s="3"/>
      <c r="D283" s="3"/>
      <c r="E283" s="3"/>
    </row>
    <row r="284" spans="2:5">
      <c r="B284" s="3"/>
      <c r="C284" s="3"/>
      <c r="D284" s="3"/>
      <c r="E284" s="3"/>
    </row>
    <row r="285" spans="2:5">
      <c r="B285" s="3"/>
      <c r="C285" s="3"/>
      <c r="D285" s="3"/>
      <c r="E285" s="3"/>
    </row>
    <row r="286" spans="2:5">
      <c r="B286" s="3"/>
      <c r="C286" s="3"/>
      <c r="D286" s="3"/>
      <c r="E286" s="3"/>
    </row>
    <row r="287" spans="2:5">
      <c r="B287" s="3"/>
      <c r="C287" s="3"/>
      <c r="D287" s="3"/>
      <c r="E287" s="3"/>
    </row>
    <row r="288" spans="2:5">
      <c r="B288" s="3"/>
      <c r="C288" s="3"/>
      <c r="D288" s="3"/>
      <c r="E288" s="3"/>
    </row>
    <row r="289" spans="2:5">
      <c r="B289" s="3"/>
      <c r="C289" s="3"/>
      <c r="D289" s="3"/>
      <c r="E289" s="3"/>
    </row>
    <row r="290" spans="2:5">
      <c r="B290" s="3"/>
      <c r="C290" s="3"/>
      <c r="D290" s="3"/>
      <c r="E290" s="3"/>
    </row>
    <row r="291" spans="2:5">
      <c r="B291" s="3"/>
      <c r="C291" s="3"/>
      <c r="D291" s="3"/>
      <c r="E291" s="3"/>
    </row>
    <row r="292" spans="2:5">
      <c r="B292" s="3"/>
      <c r="C292" s="3"/>
      <c r="D292" s="3"/>
      <c r="E292" s="3"/>
    </row>
    <row r="293" spans="2:5">
      <c r="B293" s="3"/>
      <c r="C293" s="3"/>
      <c r="D293" s="3"/>
      <c r="E293" s="3"/>
    </row>
    <row r="294" spans="2:5">
      <c r="B294" s="3"/>
      <c r="C294" s="3"/>
      <c r="D294" s="3"/>
      <c r="E294" s="3"/>
    </row>
    <row r="295" spans="2:5">
      <c r="B295" s="3"/>
      <c r="C295" s="3"/>
      <c r="D295" s="3"/>
      <c r="E295" s="3"/>
    </row>
    <row r="296" spans="2:5">
      <c r="B296" s="3"/>
      <c r="C296" s="3"/>
      <c r="D296" s="3"/>
      <c r="E296" s="3"/>
    </row>
    <row r="297" spans="2:5">
      <c r="B297" s="3"/>
      <c r="C297" s="3"/>
      <c r="D297" s="3"/>
      <c r="E297" s="3"/>
    </row>
    <row r="298" spans="2:5">
      <c r="B298" s="3"/>
      <c r="C298" s="3"/>
      <c r="D298" s="3"/>
      <c r="E298" s="3"/>
    </row>
    <row r="299" spans="2:5">
      <c r="B299" s="3"/>
      <c r="C299" s="3"/>
      <c r="D299" s="3"/>
      <c r="E299" s="3"/>
    </row>
    <row r="300" spans="2:5">
      <c r="B300" s="3"/>
      <c r="C300" s="3"/>
      <c r="D300" s="3"/>
      <c r="E300" s="3"/>
    </row>
    <row r="301" spans="2:5">
      <c r="B301" s="3"/>
      <c r="C301" s="3"/>
      <c r="D301" s="3"/>
      <c r="E301" s="3"/>
    </row>
    <row r="302" spans="2:5">
      <c r="B302" s="3"/>
      <c r="C302" s="3"/>
      <c r="D302" s="3"/>
      <c r="E302" s="3"/>
    </row>
    <row r="303" spans="2:5">
      <c r="B303" s="3"/>
      <c r="C303" s="3"/>
      <c r="D303" s="3"/>
      <c r="E303" s="3"/>
    </row>
    <row r="304" spans="2:5">
      <c r="B304" s="3"/>
      <c r="C304" s="3"/>
      <c r="D304" s="3"/>
      <c r="E304" s="3"/>
    </row>
    <row r="305" spans="2:5">
      <c r="B305" s="3"/>
      <c r="C305" s="3"/>
      <c r="D305" s="3"/>
      <c r="E305" s="3"/>
    </row>
    <row r="306" spans="2:5">
      <c r="B306" s="3"/>
      <c r="C306" s="3"/>
      <c r="D306" s="3"/>
      <c r="E306" s="3"/>
    </row>
    <row r="307" spans="2:5">
      <c r="B307" s="3"/>
      <c r="C307" s="3"/>
      <c r="D307" s="3"/>
      <c r="E307" s="3"/>
    </row>
    <row r="308" spans="2:5">
      <c r="B308" s="3"/>
      <c r="C308" s="3"/>
      <c r="D308" s="3"/>
      <c r="E308" s="3"/>
    </row>
    <row r="309" spans="2:5">
      <c r="B309" s="3"/>
      <c r="C309" s="3"/>
      <c r="D309" s="3"/>
      <c r="E309" s="3"/>
    </row>
    <row r="310" spans="2:5">
      <c r="B310" s="3"/>
      <c r="C310" s="3"/>
      <c r="D310" s="3"/>
      <c r="E310" s="3"/>
    </row>
    <row r="311" spans="2:5">
      <c r="B311" s="3"/>
      <c r="C311" s="3"/>
      <c r="D311" s="3"/>
      <c r="E311" s="3"/>
    </row>
    <row r="312" spans="2:5">
      <c r="B312" s="3"/>
      <c r="C312" s="3"/>
      <c r="D312" s="3"/>
      <c r="E312" s="3"/>
    </row>
    <row r="313" spans="2:5">
      <c r="B313" s="3"/>
      <c r="C313" s="3"/>
      <c r="D313" s="3"/>
      <c r="E313" s="3"/>
    </row>
    <row r="314" spans="2:5">
      <c r="B314" s="3"/>
      <c r="C314" s="3"/>
      <c r="D314" s="3"/>
      <c r="E314" s="3"/>
    </row>
    <row r="315" spans="2:5">
      <c r="B315" s="3"/>
      <c r="C315" s="3"/>
      <c r="D315" s="3"/>
      <c r="E315" s="3"/>
    </row>
    <row r="316" spans="2:5">
      <c r="B316" s="3"/>
      <c r="C316" s="3"/>
      <c r="D316" s="3"/>
      <c r="E316" s="3"/>
    </row>
    <row r="317" spans="2:5">
      <c r="B317" s="3"/>
      <c r="C317" s="3"/>
      <c r="D317" s="3"/>
      <c r="E317" s="3"/>
    </row>
    <row r="318" spans="2:5">
      <c r="B318" s="3"/>
      <c r="C318" s="3"/>
      <c r="D318" s="3"/>
      <c r="E318" s="3"/>
    </row>
    <row r="319" spans="2:5">
      <c r="B319" s="3"/>
      <c r="C319" s="3"/>
      <c r="D319" s="3"/>
      <c r="E319" s="3"/>
    </row>
    <row r="320" spans="2:5">
      <c r="B320" s="3"/>
      <c r="C320" s="3"/>
      <c r="D320" s="3"/>
      <c r="E320" s="3"/>
    </row>
    <row r="321" spans="2:5">
      <c r="B321" s="3"/>
      <c r="C321" s="3"/>
      <c r="D321" s="3"/>
      <c r="E321" s="3"/>
    </row>
    <row r="322" spans="2:5">
      <c r="B322" s="3"/>
      <c r="C322" s="3"/>
      <c r="D322" s="3"/>
      <c r="E322" s="3"/>
    </row>
    <row r="323" spans="2:5">
      <c r="B323" s="3"/>
      <c r="C323" s="3"/>
      <c r="D323" s="3"/>
      <c r="E323" s="3"/>
    </row>
    <row r="324" spans="2:5">
      <c r="B324" s="3"/>
      <c r="C324" s="3"/>
      <c r="D324" s="3"/>
      <c r="E324" s="3"/>
    </row>
    <row r="325" spans="2:5">
      <c r="B325" s="3"/>
      <c r="C325" s="3"/>
      <c r="D325" s="3"/>
      <c r="E325" s="3"/>
    </row>
    <row r="326" spans="2:5">
      <c r="B326" s="3"/>
      <c r="C326" s="3"/>
      <c r="D326" s="3"/>
      <c r="E326" s="3"/>
    </row>
    <row r="327" spans="2:5">
      <c r="B327" s="3"/>
      <c r="C327" s="3"/>
      <c r="D327" s="3"/>
      <c r="E327" s="3"/>
    </row>
    <row r="328" spans="2:5">
      <c r="B328" s="3"/>
      <c r="C328" s="3"/>
      <c r="D328" s="3"/>
      <c r="E328" s="3"/>
    </row>
    <row r="329" spans="2:5">
      <c r="B329" s="3"/>
      <c r="C329" s="3"/>
      <c r="D329" s="3"/>
      <c r="E329" s="3"/>
    </row>
    <row r="330" spans="2:5">
      <c r="B330" s="3"/>
      <c r="C330" s="3"/>
      <c r="D330" s="3"/>
      <c r="E330" s="3"/>
    </row>
    <row r="331" spans="2:5">
      <c r="B331" s="3"/>
      <c r="C331" s="3"/>
      <c r="D331" s="3"/>
      <c r="E331" s="3"/>
    </row>
    <row r="332" spans="2:5">
      <c r="B332" s="3"/>
      <c r="C332" s="3"/>
      <c r="D332" s="3"/>
      <c r="E332" s="3"/>
    </row>
    <row r="333" spans="2:5">
      <c r="B333" s="3"/>
      <c r="C333" s="3"/>
      <c r="D333" s="3"/>
      <c r="E333" s="3"/>
    </row>
    <row r="334" spans="2:5">
      <c r="B334" s="3"/>
      <c r="C334" s="3"/>
      <c r="D334" s="3"/>
      <c r="E334" s="3"/>
    </row>
    <row r="335" spans="2:5">
      <c r="B335" s="3"/>
      <c r="C335" s="3"/>
      <c r="D335" s="3"/>
      <c r="E335" s="3"/>
    </row>
    <row r="336" spans="2:5">
      <c r="B336" s="3"/>
      <c r="C336" s="3"/>
      <c r="D336" s="3"/>
      <c r="E336" s="3"/>
    </row>
    <row r="337" spans="2:5">
      <c r="B337" s="3"/>
      <c r="C337" s="3"/>
      <c r="D337" s="3"/>
      <c r="E337" s="3"/>
    </row>
    <row r="338" spans="2:5">
      <c r="B338" s="3"/>
      <c r="C338" s="3"/>
      <c r="D338" s="3"/>
      <c r="E338" s="3"/>
    </row>
    <row r="339" spans="2:5">
      <c r="B339" s="3"/>
      <c r="C339" s="3"/>
      <c r="D339" s="3"/>
      <c r="E339" s="3"/>
    </row>
    <row r="340" spans="2:5">
      <c r="B340" s="3"/>
      <c r="C340" s="3"/>
      <c r="D340" s="3"/>
      <c r="E340" s="3"/>
    </row>
    <row r="341" spans="2:5">
      <c r="B341" s="3"/>
      <c r="C341" s="3"/>
      <c r="D341" s="3"/>
      <c r="E341" s="3"/>
    </row>
    <row r="342" spans="2:5">
      <c r="B342" s="3"/>
      <c r="C342" s="3"/>
      <c r="D342" s="3"/>
      <c r="E342" s="3"/>
    </row>
    <row r="343" spans="2:5">
      <c r="B343" s="3"/>
      <c r="C343" s="3"/>
      <c r="D343" s="3"/>
      <c r="E343" s="3"/>
    </row>
    <row r="344" spans="2:5">
      <c r="B344" s="3"/>
      <c r="C344" s="3"/>
      <c r="D344" s="3"/>
      <c r="E344" s="3"/>
    </row>
    <row r="345" spans="2:5">
      <c r="B345" s="3"/>
      <c r="C345" s="3"/>
      <c r="D345" s="3"/>
      <c r="E345" s="3"/>
    </row>
    <row r="346" spans="2:5">
      <c r="B346" s="3"/>
      <c r="C346" s="3"/>
      <c r="D346" s="3"/>
      <c r="E346" s="3"/>
    </row>
    <row r="347" spans="2:5">
      <c r="B347" s="3"/>
      <c r="C347" s="3"/>
      <c r="D347" s="3"/>
      <c r="E347" s="3"/>
    </row>
    <row r="348" spans="2:5">
      <c r="B348" s="3"/>
      <c r="C348" s="3"/>
      <c r="D348" s="3"/>
      <c r="E348" s="3"/>
    </row>
    <row r="349" spans="2:5">
      <c r="B349" s="3"/>
      <c r="C349" s="3"/>
      <c r="D349" s="3"/>
      <c r="E349" s="3"/>
    </row>
    <row r="350" spans="2:5">
      <c r="B350" s="3"/>
      <c r="C350" s="3"/>
      <c r="D350" s="3"/>
      <c r="E350" s="3"/>
    </row>
    <row r="351" spans="2:5">
      <c r="B351" s="3"/>
      <c r="C351" s="3"/>
      <c r="D351" s="3"/>
      <c r="E351" s="3"/>
    </row>
    <row r="352" spans="2:5">
      <c r="B352" s="3"/>
      <c r="C352" s="3"/>
      <c r="D352" s="3"/>
      <c r="E352" s="3"/>
    </row>
    <row r="353" spans="2:5">
      <c r="B353" s="3"/>
      <c r="C353" s="3"/>
      <c r="D353" s="3"/>
      <c r="E353" s="3"/>
    </row>
    <row r="354" spans="2:5">
      <c r="B354" s="3"/>
      <c r="C354" s="3"/>
      <c r="D354" s="3"/>
      <c r="E354" s="3"/>
    </row>
    <row r="355" spans="2:5">
      <c r="B355" s="3"/>
      <c r="C355" s="3"/>
      <c r="D355" s="3"/>
      <c r="E355" s="3"/>
    </row>
    <row r="356" spans="2:5">
      <c r="B356" s="3"/>
      <c r="C356" s="3"/>
      <c r="D356" s="3"/>
      <c r="E356" s="3"/>
    </row>
    <row r="357" spans="2:5">
      <c r="B357" s="3"/>
      <c r="C357" s="3"/>
      <c r="D357" s="3"/>
      <c r="E357" s="3"/>
    </row>
    <row r="358" spans="2:5">
      <c r="B358" s="3"/>
      <c r="C358" s="3"/>
      <c r="D358" s="3"/>
      <c r="E358" s="3"/>
    </row>
    <row r="359" spans="2:5">
      <c r="B359" s="3"/>
      <c r="C359" s="3"/>
      <c r="D359" s="3"/>
      <c r="E359" s="3"/>
    </row>
    <row r="360" spans="2:5">
      <c r="B360" s="3"/>
      <c r="C360" s="3"/>
      <c r="D360" s="3"/>
      <c r="E360" s="3"/>
    </row>
    <row r="361" spans="2:5">
      <c r="B361" s="3"/>
      <c r="C361" s="3"/>
      <c r="D361" s="3"/>
      <c r="E361" s="3"/>
    </row>
    <row r="362" spans="2:5">
      <c r="B362" s="3"/>
      <c r="C362" s="3"/>
      <c r="D362" s="3"/>
      <c r="E362" s="3"/>
    </row>
    <row r="363" spans="2:5">
      <c r="B363" s="3"/>
      <c r="C363" s="3"/>
      <c r="D363" s="3"/>
      <c r="E363" s="3"/>
    </row>
    <row r="364" spans="2:5">
      <c r="B364" s="3"/>
      <c r="C364" s="3"/>
      <c r="D364" s="3"/>
      <c r="E364" s="3"/>
    </row>
    <row r="365" spans="2:5">
      <c r="B365" s="3"/>
      <c r="C365" s="3"/>
      <c r="D365" s="3"/>
      <c r="E365" s="3"/>
    </row>
    <row r="366" spans="2:5">
      <c r="B366" s="3"/>
      <c r="C366" s="3"/>
      <c r="D366" s="3"/>
      <c r="E366" s="3"/>
    </row>
    <row r="367" spans="2:5">
      <c r="B367" s="3"/>
      <c r="C367" s="3"/>
      <c r="D367" s="3"/>
      <c r="E367" s="3"/>
    </row>
    <row r="368" spans="2:5">
      <c r="B368" s="3"/>
      <c r="C368" s="3"/>
      <c r="D368" s="3"/>
      <c r="E368" s="3"/>
    </row>
    <row r="369" spans="2:5">
      <c r="B369" s="3"/>
      <c r="C369" s="3"/>
      <c r="D369" s="3"/>
      <c r="E369" s="3"/>
    </row>
    <row r="370" spans="2:5">
      <c r="B370" s="3"/>
      <c r="C370" s="3"/>
      <c r="D370" s="3"/>
      <c r="E370" s="3"/>
    </row>
    <row r="371" spans="2:5">
      <c r="B371" s="3"/>
      <c r="C371" s="3"/>
      <c r="D371" s="3"/>
      <c r="E371" s="3"/>
    </row>
    <row r="372" spans="2:5">
      <c r="B372" s="3"/>
      <c r="C372" s="3"/>
      <c r="D372" s="3"/>
      <c r="E372" s="3"/>
    </row>
    <row r="373" spans="2:5">
      <c r="B373" s="3"/>
      <c r="C373" s="3"/>
      <c r="D373" s="3"/>
      <c r="E373" s="3"/>
    </row>
    <row r="374" spans="2:5">
      <c r="B374" s="3"/>
      <c r="C374" s="3"/>
      <c r="D374" s="3"/>
      <c r="E374" s="3"/>
    </row>
    <row r="375" spans="2:5">
      <c r="B375" s="3"/>
      <c r="C375" s="3"/>
      <c r="D375" s="3"/>
      <c r="E375" s="3"/>
    </row>
    <row r="376" spans="2:5">
      <c r="B376" s="3"/>
      <c r="C376" s="3"/>
      <c r="D376" s="3"/>
      <c r="E376" s="3"/>
    </row>
    <row r="377" spans="2:5">
      <c r="B377" s="3"/>
      <c r="C377" s="3"/>
      <c r="D377" s="3"/>
      <c r="E377" s="3"/>
    </row>
    <row r="378" spans="2:5">
      <c r="B378" s="3"/>
      <c r="C378" s="3"/>
      <c r="D378" s="3"/>
      <c r="E378" s="3"/>
    </row>
    <row r="379" spans="2:5">
      <c r="B379" s="3"/>
      <c r="C379" s="3"/>
      <c r="D379" s="3"/>
      <c r="E379" s="3"/>
    </row>
    <row r="380" spans="2:5">
      <c r="B380" s="3"/>
      <c r="C380" s="3"/>
      <c r="D380" s="3"/>
      <c r="E380" s="3"/>
    </row>
    <row r="381" spans="2:5">
      <c r="B381" s="3"/>
      <c r="C381" s="3"/>
      <c r="D381" s="3"/>
      <c r="E381" s="3"/>
    </row>
    <row r="382" spans="2:5">
      <c r="B382" s="3"/>
      <c r="C382" s="3"/>
      <c r="D382" s="3"/>
      <c r="E382" s="3"/>
    </row>
    <row r="383" spans="2:5">
      <c r="B383" s="3"/>
      <c r="C383" s="3"/>
      <c r="D383" s="3"/>
      <c r="E383" s="3"/>
    </row>
    <row r="384" spans="2:5">
      <c r="B384" s="3"/>
      <c r="C384" s="3"/>
      <c r="D384" s="3"/>
      <c r="E384" s="3"/>
    </row>
    <row r="385" spans="2:5">
      <c r="B385" s="3"/>
      <c r="C385" s="3"/>
      <c r="D385" s="3"/>
      <c r="E385" s="3"/>
    </row>
    <row r="386" spans="2:5">
      <c r="B386" s="3"/>
      <c r="C386" s="3"/>
      <c r="D386" s="3"/>
      <c r="E386" s="3"/>
    </row>
    <row r="387" spans="2:5">
      <c r="B387" s="3"/>
      <c r="C387" s="3"/>
      <c r="D387" s="3"/>
      <c r="E387" s="3"/>
    </row>
    <row r="388" spans="2:5">
      <c r="B388" s="3"/>
      <c r="C388" s="3"/>
      <c r="D388" s="3"/>
      <c r="E388" s="3"/>
    </row>
    <row r="389" spans="2:5">
      <c r="B389" s="3"/>
      <c r="C389" s="3"/>
      <c r="D389" s="3"/>
      <c r="E389" s="3"/>
    </row>
    <row r="390" spans="2:5">
      <c r="B390" s="3"/>
      <c r="C390" s="3"/>
      <c r="D390" s="3"/>
      <c r="E390" s="3"/>
    </row>
    <row r="391" spans="2:5">
      <c r="B391" s="3"/>
      <c r="C391" s="3"/>
      <c r="D391" s="3"/>
      <c r="E391" s="3"/>
    </row>
    <row r="392" spans="2:5">
      <c r="B392" s="3"/>
      <c r="C392" s="3"/>
      <c r="D392" s="3"/>
      <c r="E392" s="3"/>
    </row>
    <row r="393" spans="2:5">
      <c r="B393" s="3"/>
      <c r="C393" s="3"/>
      <c r="D393" s="3"/>
      <c r="E393" s="3"/>
    </row>
    <row r="394" spans="2:5">
      <c r="B394" s="3"/>
      <c r="C394" s="3"/>
      <c r="D394" s="3"/>
      <c r="E394" s="3"/>
    </row>
    <row r="395" spans="2:5">
      <c r="B395" s="3"/>
      <c r="C395" s="3"/>
      <c r="D395" s="3"/>
      <c r="E395" s="3"/>
    </row>
    <row r="396" spans="2:5">
      <c r="B396" s="3"/>
      <c r="C396" s="3"/>
      <c r="D396" s="3"/>
      <c r="E396" s="3"/>
    </row>
    <row r="397" spans="2:5">
      <c r="B397" s="3"/>
      <c r="C397" s="3"/>
      <c r="D397" s="3"/>
      <c r="E397" s="3"/>
    </row>
    <row r="398" spans="2:5">
      <c r="B398" s="3"/>
      <c r="C398" s="3"/>
      <c r="D398" s="3"/>
      <c r="E398" s="3"/>
    </row>
    <row r="399" spans="2:5">
      <c r="B399" s="3"/>
      <c r="C399" s="3"/>
      <c r="D399" s="3"/>
      <c r="E399" s="3"/>
    </row>
    <row r="400" spans="2:5">
      <c r="B400" s="3"/>
      <c r="C400" s="3"/>
      <c r="D400" s="3"/>
      <c r="E400" s="3"/>
    </row>
    <row r="401" spans="2:5">
      <c r="B401" s="3"/>
      <c r="C401" s="3"/>
      <c r="D401" s="3"/>
      <c r="E401" s="3"/>
    </row>
    <row r="402" spans="2:5">
      <c r="B402" s="3"/>
      <c r="C402" s="3"/>
      <c r="D402" s="3"/>
      <c r="E402" s="3"/>
    </row>
    <row r="403" spans="2:5">
      <c r="B403" s="3"/>
      <c r="C403" s="3"/>
      <c r="D403" s="3"/>
      <c r="E403" s="3"/>
    </row>
    <row r="404" spans="2:5">
      <c r="B404" s="3"/>
      <c r="C404" s="3"/>
      <c r="D404" s="3"/>
      <c r="E404" s="3"/>
    </row>
    <row r="405" spans="2:5">
      <c r="B405" s="3"/>
      <c r="C405" s="3"/>
      <c r="D405" s="3"/>
      <c r="E405" s="3"/>
    </row>
    <row r="406" spans="2:5">
      <c r="B406" s="3"/>
      <c r="C406" s="3"/>
      <c r="D406" s="3"/>
      <c r="E406" s="3"/>
    </row>
    <row r="407" spans="2:5">
      <c r="B407" s="3"/>
      <c r="C407" s="3"/>
      <c r="D407" s="3"/>
      <c r="E407" s="3"/>
    </row>
    <row r="408" spans="2:5">
      <c r="B408" s="3"/>
      <c r="C408" s="3"/>
      <c r="D408" s="3"/>
      <c r="E408" s="3"/>
    </row>
    <row r="409" spans="2:5">
      <c r="B409" s="3"/>
      <c r="C409" s="3"/>
      <c r="D409" s="3"/>
      <c r="E409" s="3"/>
    </row>
    <row r="410" spans="2:5">
      <c r="B410" s="3"/>
      <c r="C410" s="3"/>
      <c r="D410" s="3"/>
      <c r="E410" s="3"/>
    </row>
    <row r="411" spans="2:5">
      <c r="B411" s="3"/>
      <c r="C411" s="3"/>
      <c r="D411" s="3"/>
      <c r="E411" s="3"/>
    </row>
    <row r="412" spans="2:5">
      <c r="B412" s="3"/>
      <c r="C412" s="3"/>
      <c r="D412" s="3"/>
      <c r="E412" s="3"/>
    </row>
    <row r="413" spans="2:5">
      <c r="B413" s="3"/>
      <c r="C413" s="3"/>
      <c r="D413" s="3"/>
      <c r="E413" s="3"/>
    </row>
    <row r="414" spans="2:5">
      <c r="B414" s="3"/>
      <c r="C414" s="3"/>
      <c r="D414" s="3"/>
      <c r="E414" s="3"/>
    </row>
    <row r="415" spans="2:5">
      <c r="B415" s="3"/>
      <c r="C415" s="3"/>
      <c r="D415" s="3"/>
      <c r="E415" s="3"/>
    </row>
    <row r="416" spans="2:5">
      <c r="B416" s="3"/>
      <c r="C416" s="3"/>
      <c r="D416" s="3"/>
      <c r="E416" s="3"/>
    </row>
    <row r="417" spans="2:5">
      <c r="B417" s="3"/>
      <c r="C417" s="3"/>
      <c r="D417" s="3"/>
      <c r="E417" s="3"/>
    </row>
    <row r="418" spans="2:5">
      <c r="B418" s="3"/>
      <c r="C418" s="3"/>
      <c r="D418" s="3"/>
      <c r="E418" s="3"/>
    </row>
    <row r="419" spans="2:5">
      <c r="B419" s="3"/>
      <c r="C419" s="3"/>
      <c r="D419" s="3"/>
      <c r="E419" s="3"/>
    </row>
    <row r="420" spans="2:5">
      <c r="B420" s="3"/>
      <c r="C420" s="3"/>
      <c r="D420" s="3"/>
      <c r="E420" s="3"/>
    </row>
    <row r="421" spans="2:5">
      <c r="B421" s="3"/>
      <c r="C421" s="3"/>
      <c r="D421" s="3"/>
      <c r="E421" s="3"/>
    </row>
    <row r="422" spans="2:5">
      <c r="B422" s="3"/>
      <c r="C422" s="3"/>
      <c r="D422" s="3"/>
      <c r="E422" s="3"/>
    </row>
    <row r="423" spans="2:5">
      <c r="B423" s="3"/>
      <c r="C423" s="3"/>
      <c r="D423" s="3"/>
      <c r="E423" s="3"/>
    </row>
    <row r="424" spans="2:5">
      <c r="B424" s="3"/>
      <c r="C424" s="3"/>
      <c r="D424" s="3"/>
      <c r="E424" s="3"/>
    </row>
    <row r="425" spans="2:5">
      <c r="B425" s="3"/>
      <c r="C425" s="3"/>
      <c r="D425" s="3"/>
      <c r="E425" s="3"/>
    </row>
    <row r="426" spans="2:5">
      <c r="B426" s="3"/>
      <c r="C426" s="3"/>
      <c r="D426" s="3"/>
      <c r="E426" s="3"/>
    </row>
    <row r="427" spans="2:5">
      <c r="B427" s="3"/>
      <c r="C427" s="3"/>
      <c r="D427" s="3"/>
      <c r="E427" s="3"/>
    </row>
    <row r="428" spans="2:5">
      <c r="B428" s="3"/>
      <c r="C428" s="3"/>
      <c r="D428" s="3"/>
      <c r="E428" s="3"/>
    </row>
    <row r="429" spans="2:5">
      <c r="B429" s="3"/>
      <c r="C429" s="3"/>
      <c r="D429" s="3"/>
      <c r="E429" s="3"/>
    </row>
    <row r="430" spans="2:5">
      <c r="B430" s="3"/>
      <c r="C430" s="3"/>
      <c r="D430" s="3"/>
      <c r="E430" s="3"/>
    </row>
    <row r="431" spans="2:5">
      <c r="B431" s="3"/>
      <c r="C431" s="3"/>
      <c r="D431" s="3"/>
      <c r="E431" s="3"/>
    </row>
    <row r="432" spans="2:5">
      <c r="B432" s="3"/>
      <c r="C432" s="3"/>
      <c r="D432" s="3"/>
      <c r="E432" s="3"/>
    </row>
    <row r="433" spans="2:5">
      <c r="B433" s="3"/>
      <c r="C433" s="3"/>
      <c r="D433" s="3"/>
      <c r="E433" s="3"/>
    </row>
    <row r="434" spans="2:5">
      <c r="B434" s="3"/>
      <c r="C434" s="3"/>
      <c r="D434" s="3"/>
      <c r="E434" s="3"/>
    </row>
    <row r="435" spans="2:5">
      <c r="B435" s="3"/>
      <c r="C435" s="3"/>
      <c r="D435" s="3"/>
      <c r="E435" s="3"/>
    </row>
    <row r="436" spans="2:5">
      <c r="B436" s="3"/>
      <c r="C436" s="3"/>
      <c r="D436" s="3"/>
      <c r="E436" s="3"/>
    </row>
    <row r="437" spans="2:5">
      <c r="B437" s="3"/>
      <c r="C437" s="3"/>
      <c r="D437" s="3"/>
      <c r="E437" s="3"/>
    </row>
    <row r="438" spans="2:5">
      <c r="B438" s="3"/>
      <c r="C438" s="3"/>
      <c r="D438" s="3"/>
      <c r="E438" s="3"/>
    </row>
    <row r="439" spans="2:5">
      <c r="B439" s="3"/>
      <c r="C439" s="3"/>
      <c r="D439" s="3"/>
      <c r="E439" s="3"/>
    </row>
    <row r="440" spans="2:5">
      <c r="B440" s="3"/>
      <c r="C440" s="3"/>
      <c r="D440" s="3"/>
      <c r="E440" s="3"/>
    </row>
    <row r="441" spans="2:5">
      <c r="B441" s="3"/>
      <c r="C441" s="3"/>
      <c r="D441" s="3"/>
      <c r="E441" s="3"/>
    </row>
    <row r="442" spans="2:5">
      <c r="B442" s="3"/>
      <c r="C442" s="3"/>
      <c r="D442" s="3"/>
      <c r="E442" s="3"/>
    </row>
    <row r="443" spans="2:5">
      <c r="B443" s="3"/>
      <c r="C443" s="3"/>
      <c r="D443" s="3"/>
      <c r="E443" s="3"/>
    </row>
    <row r="444" spans="2:5">
      <c r="B444" s="3"/>
      <c r="C444" s="3"/>
      <c r="D444" s="3"/>
      <c r="E444" s="3"/>
    </row>
    <row r="445" spans="2:5">
      <c r="B445" s="3"/>
      <c r="C445" s="3"/>
      <c r="D445" s="3"/>
      <c r="E445" s="3"/>
    </row>
    <row r="446" spans="2:5">
      <c r="B446" s="3"/>
      <c r="C446" s="3"/>
      <c r="D446" s="3"/>
      <c r="E446" s="3"/>
    </row>
    <row r="447" spans="2:5">
      <c r="B447" s="3"/>
      <c r="C447" s="3"/>
      <c r="D447" s="3"/>
      <c r="E447" s="3"/>
    </row>
    <row r="448" spans="2:5">
      <c r="B448" s="3"/>
      <c r="C448" s="3"/>
      <c r="D448" s="3"/>
      <c r="E448" s="3"/>
    </row>
    <row r="449" spans="2:5">
      <c r="B449" s="3"/>
      <c r="C449" s="3"/>
      <c r="D449" s="3"/>
      <c r="E449" s="3"/>
    </row>
    <row r="450" spans="2:5">
      <c r="B450" s="3"/>
      <c r="C450" s="3"/>
      <c r="D450" s="3"/>
      <c r="E450" s="3"/>
    </row>
    <row r="451" spans="2:5">
      <c r="B451" s="3"/>
      <c r="C451" s="3"/>
      <c r="D451" s="3"/>
      <c r="E451" s="3"/>
    </row>
    <row r="452" spans="2:5">
      <c r="B452" s="3"/>
      <c r="C452" s="3"/>
      <c r="D452" s="3"/>
      <c r="E452" s="3"/>
    </row>
    <row r="453" spans="2:5">
      <c r="B453" s="3"/>
      <c r="C453" s="3"/>
      <c r="D453" s="3"/>
      <c r="E453" s="3"/>
    </row>
    <row r="454" spans="2:5">
      <c r="B454" s="3"/>
      <c r="C454" s="3"/>
      <c r="D454" s="3"/>
      <c r="E454" s="3"/>
    </row>
    <row r="455" spans="2:5">
      <c r="B455" s="3"/>
      <c r="C455" s="3"/>
      <c r="D455" s="3"/>
      <c r="E455" s="3"/>
    </row>
    <row r="456" spans="2:5">
      <c r="B456" s="3"/>
      <c r="C456" s="3"/>
      <c r="D456" s="3"/>
      <c r="E456" s="3"/>
    </row>
    <row r="457" spans="2:5">
      <c r="B457" s="3"/>
      <c r="C457" s="3"/>
      <c r="D457" s="3"/>
      <c r="E457" s="3"/>
    </row>
    <row r="458" spans="2:5">
      <c r="B458" s="3"/>
      <c r="C458" s="3"/>
      <c r="D458" s="3"/>
      <c r="E458" s="3"/>
    </row>
    <row r="459" spans="2:5">
      <c r="B459" s="3"/>
      <c r="C459" s="3"/>
      <c r="D459" s="3"/>
      <c r="E459" s="3"/>
    </row>
    <row r="460" spans="2:5">
      <c r="B460" s="3"/>
      <c r="C460" s="3"/>
      <c r="D460" s="3"/>
      <c r="E460" s="3"/>
    </row>
    <row r="461" spans="2:5">
      <c r="B461" s="3"/>
      <c r="C461" s="3"/>
      <c r="D461" s="3"/>
      <c r="E461" s="3"/>
    </row>
    <row r="462" spans="2:5">
      <c r="B462" s="3"/>
      <c r="C462" s="3"/>
      <c r="D462" s="3"/>
      <c r="E462" s="3"/>
    </row>
    <row r="463" spans="2:5">
      <c r="B463" s="3"/>
      <c r="C463" s="3"/>
      <c r="D463" s="3"/>
      <c r="E463" s="3"/>
    </row>
    <row r="464" spans="2:5">
      <c r="B464" s="3"/>
      <c r="C464" s="3"/>
      <c r="D464" s="3"/>
      <c r="E464" s="3"/>
    </row>
    <row r="465" spans="2:5">
      <c r="B465" s="3"/>
      <c r="C465" s="3"/>
      <c r="D465" s="3"/>
      <c r="E465" s="3"/>
    </row>
    <row r="466" spans="2:5">
      <c r="B466" s="3"/>
      <c r="C466" s="3"/>
      <c r="D466" s="3"/>
      <c r="E466" s="3"/>
    </row>
    <row r="467" spans="2:5">
      <c r="B467" s="3"/>
      <c r="C467" s="3"/>
      <c r="D467" s="3"/>
      <c r="E467" s="3"/>
    </row>
    <row r="468" spans="2:5">
      <c r="B468" s="3"/>
      <c r="C468" s="3"/>
      <c r="D468" s="3"/>
      <c r="E468" s="3"/>
    </row>
    <row r="469" spans="2:5">
      <c r="B469" s="3"/>
      <c r="C469" s="3"/>
      <c r="D469" s="3"/>
      <c r="E469" s="3"/>
    </row>
    <row r="470" spans="2:5">
      <c r="B470" s="3"/>
      <c r="C470" s="3"/>
      <c r="D470" s="3"/>
      <c r="E470" s="3"/>
    </row>
    <row r="471" spans="2:5">
      <c r="B471" s="3"/>
      <c r="C471" s="3"/>
      <c r="D471" s="3"/>
      <c r="E471" s="3"/>
    </row>
    <row r="472" spans="2:5">
      <c r="B472" s="3"/>
      <c r="C472" s="3"/>
      <c r="D472" s="3"/>
      <c r="E472" s="3"/>
    </row>
    <row r="473" spans="2:5">
      <c r="B473" s="3"/>
      <c r="C473" s="3"/>
      <c r="D473" s="3"/>
      <c r="E473" s="3"/>
    </row>
    <row r="474" spans="2:5">
      <c r="B474" s="3"/>
      <c r="C474" s="3"/>
      <c r="D474" s="3"/>
      <c r="E474" s="3"/>
    </row>
    <row r="475" spans="2:5">
      <c r="B475" s="3"/>
      <c r="C475" s="3"/>
      <c r="D475" s="3"/>
      <c r="E475" s="3"/>
    </row>
    <row r="476" spans="2:5">
      <c r="B476" s="3"/>
      <c r="C476" s="3"/>
      <c r="D476" s="3"/>
      <c r="E476" s="3"/>
    </row>
    <row r="477" spans="2:5">
      <c r="B477" s="3"/>
      <c r="C477" s="3"/>
      <c r="D477" s="3"/>
      <c r="E477" s="3"/>
    </row>
    <row r="478" spans="2:5">
      <c r="B478" s="3"/>
      <c r="C478" s="3"/>
      <c r="D478" s="3"/>
      <c r="E478" s="3"/>
    </row>
    <row r="479" spans="2:5">
      <c r="B479" s="3"/>
      <c r="C479" s="3"/>
      <c r="D479" s="3"/>
      <c r="E479" s="3"/>
    </row>
    <row r="480" spans="2:5">
      <c r="B480" s="3"/>
      <c r="C480" s="3"/>
      <c r="D480" s="3"/>
      <c r="E480" s="3"/>
    </row>
    <row r="481" spans="2:5">
      <c r="B481" s="3"/>
      <c r="C481" s="3"/>
      <c r="D481" s="3"/>
      <c r="E481" s="3"/>
    </row>
    <row r="482" spans="2:5">
      <c r="B482" s="3"/>
      <c r="C482" s="3"/>
      <c r="D482" s="3"/>
      <c r="E482" s="3"/>
    </row>
    <row r="483" spans="2:5">
      <c r="B483" s="3"/>
      <c r="C483" s="3"/>
      <c r="D483" s="3"/>
      <c r="E483" s="3"/>
    </row>
    <row r="484" spans="2:5">
      <c r="B484" s="3"/>
      <c r="C484" s="3"/>
      <c r="D484" s="3"/>
      <c r="E484" s="3"/>
    </row>
    <row r="485" spans="2:5">
      <c r="B485" s="3"/>
      <c r="C485" s="3"/>
      <c r="D485" s="3"/>
      <c r="E485" s="3"/>
    </row>
    <row r="486" spans="2:5">
      <c r="B486" s="3"/>
      <c r="C486" s="3"/>
      <c r="D486" s="3"/>
      <c r="E486" s="3"/>
    </row>
    <row r="487" spans="2:5">
      <c r="B487" s="3"/>
      <c r="C487" s="3"/>
      <c r="D487" s="3"/>
      <c r="E487" s="3"/>
    </row>
    <row r="488" spans="2:5">
      <c r="B488" s="3"/>
      <c r="C488" s="3"/>
      <c r="D488" s="3"/>
      <c r="E488" s="3"/>
    </row>
    <row r="489" spans="2:5">
      <c r="B489" s="3"/>
      <c r="C489" s="3"/>
      <c r="D489" s="3"/>
      <c r="E489" s="3"/>
    </row>
    <row r="490" spans="2:5">
      <c r="B490" s="3"/>
      <c r="C490" s="3"/>
      <c r="D490" s="3"/>
      <c r="E490" s="3"/>
    </row>
    <row r="491" spans="2:5">
      <c r="B491" s="3"/>
      <c r="C491" s="3"/>
      <c r="D491" s="3"/>
      <c r="E491" s="3"/>
    </row>
    <row r="492" spans="2:5">
      <c r="B492" s="3"/>
      <c r="C492" s="3"/>
      <c r="D492" s="3"/>
      <c r="E492" s="3"/>
    </row>
    <row r="493" spans="2:5">
      <c r="B493" s="3"/>
      <c r="C493" s="3"/>
      <c r="D493" s="3"/>
      <c r="E493" s="3"/>
    </row>
    <row r="494" spans="2:5">
      <c r="B494" s="3"/>
      <c r="C494" s="3"/>
      <c r="D494" s="3"/>
      <c r="E494" s="3"/>
    </row>
    <row r="495" spans="2:5">
      <c r="B495" s="3"/>
      <c r="C495" s="3"/>
      <c r="D495" s="3"/>
      <c r="E495" s="3"/>
    </row>
    <row r="496" spans="2:5">
      <c r="B496" s="3"/>
      <c r="C496" s="3"/>
      <c r="D496" s="3"/>
      <c r="E496" s="3"/>
    </row>
    <row r="497" spans="2:5">
      <c r="B497" s="3"/>
      <c r="C497" s="3"/>
      <c r="D497" s="3"/>
      <c r="E497" s="3"/>
    </row>
    <row r="498" spans="2:5">
      <c r="B498" s="3"/>
      <c r="C498" s="3"/>
      <c r="D498" s="3"/>
      <c r="E498" s="3"/>
    </row>
    <row r="499" spans="2:5">
      <c r="B499" s="3"/>
      <c r="C499" s="3"/>
      <c r="D499" s="3"/>
      <c r="E499" s="3"/>
    </row>
    <row r="500" spans="2:5">
      <c r="B500" s="3"/>
      <c r="C500" s="3"/>
      <c r="D500" s="3"/>
      <c r="E500" s="3"/>
    </row>
    <row r="501" spans="2:5">
      <c r="B501" s="3"/>
      <c r="C501" s="3"/>
      <c r="D501" s="3"/>
      <c r="E501" s="3"/>
    </row>
    <row r="502" spans="2:5">
      <c r="B502" s="3"/>
      <c r="C502" s="3"/>
      <c r="D502" s="3"/>
      <c r="E502" s="3"/>
    </row>
    <row r="503" spans="2:5">
      <c r="B503" s="3"/>
      <c r="C503" s="3"/>
      <c r="D503" s="3"/>
      <c r="E503" s="3"/>
    </row>
    <row r="504" spans="2:5">
      <c r="B504" s="3"/>
      <c r="C504" s="3"/>
      <c r="D504" s="3"/>
      <c r="E504" s="3"/>
    </row>
    <row r="505" spans="2:5">
      <c r="B505" s="3"/>
      <c r="C505" s="3"/>
      <c r="D505" s="3"/>
      <c r="E505" s="3"/>
    </row>
    <row r="506" spans="2:5">
      <c r="B506" s="3"/>
      <c r="C506" s="3"/>
      <c r="D506" s="3"/>
      <c r="E506" s="3"/>
    </row>
    <row r="507" spans="2:5">
      <c r="B507" s="3"/>
      <c r="C507" s="3"/>
      <c r="D507" s="3"/>
      <c r="E507" s="3"/>
    </row>
    <row r="508" spans="2:5">
      <c r="B508" s="3"/>
      <c r="C508" s="3"/>
      <c r="D508" s="3"/>
      <c r="E508" s="3"/>
    </row>
    <row r="509" spans="2:5">
      <c r="B509" s="3"/>
      <c r="C509" s="3"/>
      <c r="D509" s="3"/>
      <c r="E509" s="3"/>
    </row>
    <row r="510" spans="2:5">
      <c r="B510" s="3"/>
      <c r="C510" s="3"/>
      <c r="D510" s="3"/>
      <c r="E510" s="3"/>
    </row>
    <row r="511" spans="2:5">
      <c r="B511" s="3"/>
      <c r="C511" s="3"/>
      <c r="D511" s="3"/>
      <c r="E511" s="3"/>
    </row>
    <row r="512" spans="2:5">
      <c r="B512" s="3"/>
      <c r="C512" s="3"/>
      <c r="D512" s="3"/>
      <c r="E512" s="3"/>
    </row>
    <row r="513" spans="2:5">
      <c r="B513" s="3"/>
      <c r="C513" s="3"/>
      <c r="D513" s="3"/>
      <c r="E513" s="3"/>
    </row>
    <row r="514" spans="2:5">
      <c r="B514" s="3"/>
      <c r="C514" s="3"/>
      <c r="D514" s="3"/>
      <c r="E514" s="3"/>
    </row>
    <row r="515" spans="2:5">
      <c r="B515" s="3"/>
      <c r="C515" s="3"/>
      <c r="D515" s="3"/>
      <c r="E515" s="3"/>
    </row>
    <row r="516" spans="2:5">
      <c r="B516" s="3"/>
      <c r="C516" s="3"/>
      <c r="D516" s="3"/>
      <c r="E516" s="3"/>
    </row>
    <row r="517" spans="2:5">
      <c r="B517" s="3"/>
      <c r="C517" s="3"/>
      <c r="D517" s="3"/>
      <c r="E517" s="3"/>
    </row>
    <row r="518" spans="2:5">
      <c r="B518" s="3"/>
      <c r="C518" s="3"/>
      <c r="D518" s="3"/>
      <c r="E518" s="3"/>
    </row>
    <row r="519" spans="2:5">
      <c r="B519" s="3"/>
      <c r="C519" s="3"/>
      <c r="D519" s="3"/>
      <c r="E519" s="3"/>
    </row>
    <row r="520" spans="2:5">
      <c r="B520" s="3"/>
      <c r="C520" s="3"/>
      <c r="D520" s="3"/>
      <c r="E520" s="3"/>
    </row>
    <row r="521" spans="2:5">
      <c r="B521" s="3"/>
      <c r="C521" s="3"/>
      <c r="D521" s="3"/>
      <c r="E521" s="3"/>
    </row>
    <row r="522" spans="2:5">
      <c r="B522" s="3"/>
      <c r="C522" s="3"/>
      <c r="D522" s="3"/>
      <c r="E522" s="3"/>
    </row>
    <row r="523" spans="2:5">
      <c r="B523" s="3"/>
      <c r="C523" s="3"/>
      <c r="D523" s="3"/>
      <c r="E523" s="3"/>
    </row>
    <row r="524" spans="2:5">
      <c r="B524" s="3"/>
      <c r="C524" s="3"/>
      <c r="D524" s="3"/>
      <c r="E524" s="3"/>
    </row>
    <row r="525" spans="2:5">
      <c r="B525" s="3"/>
      <c r="C525" s="3"/>
      <c r="D525" s="3"/>
      <c r="E525" s="3"/>
    </row>
    <row r="526" spans="2:5">
      <c r="B526" s="3"/>
      <c r="C526" s="3"/>
      <c r="D526" s="3"/>
      <c r="E526" s="3"/>
    </row>
    <row r="527" spans="2:5">
      <c r="B527" s="3"/>
      <c r="C527" s="3"/>
      <c r="D527" s="3"/>
      <c r="E527" s="3"/>
    </row>
    <row r="528" spans="2:5">
      <c r="B528" s="3"/>
      <c r="C528" s="3"/>
      <c r="D528" s="3"/>
      <c r="E528" s="3"/>
    </row>
    <row r="529" spans="2:5">
      <c r="B529" s="3"/>
      <c r="C529" s="3"/>
      <c r="D529" s="3"/>
      <c r="E529" s="3"/>
    </row>
    <row r="530" spans="2:5">
      <c r="B530" s="3"/>
      <c r="C530" s="3"/>
      <c r="D530" s="3"/>
      <c r="E530" s="3"/>
    </row>
    <row r="531" spans="2:5">
      <c r="B531" s="3"/>
      <c r="C531" s="3"/>
      <c r="D531" s="3"/>
      <c r="E531" s="3"/>
    </row>
    <row r="532" spans="2:5">
      <c r="B532" s="3"/>
      <c r="C532" s="3"/>
      <c r="D532" s="3"/>
      <c r="E532" s="3"/>
    </row>
    <row r="533" spans="2:5">
      <c r="B533" s="3"/>
      <c r="C533" s="3"/>
      <c r="D533" s="3"/>
      <c r="E533" s="3"/>
    </row>
    <row r="534" spans="2:5">
      <c r="B534" s="3"/>
      <c r="C534" s="3"/>
      <c r="D534" s="3"/>
      <c r="E534" s="3"/>
    </row>
    <row r="535" spans="2:5">
      <c r="B535" s="3"/>
      <c r="C535" s="3"/>
      <c r="D535" s="3"/>
      <c r="E535" s="3"/>
    </row>
    <row r="536" spans="2:5">
      <c r="B536" s="3"/>
      <c r="C536" s="3"/>
      <c r="D536" s="3"/>
      <c r="E536" s="3"/>
    </row>
    <row r="537" spans="2:5">
      <c r="B537" s="3"/>
      <c r="C537" s="3"/>
      <c r="D537" s="3"/>
      <c r="E537" s="3"/>
    </row>
    <row r="538" spans="2:5">
      <c r="B538" s="3"/>
      <c r="C538" s="3"/>
      <c r="D538" s="3"/>
      <c r="E538" s="3"/>
    </row>
    <row r="539" spans="2:5">
      <c r="B539" s="3"/>
      <c r="C539" s="3"/>
      <c r="D539" s="3"/>
      <c r="E539" s="3"/>
    </row>
    <row r="540" spans="2:5">
      <c r="B540" s="3"/>
      <c r="C540" s="3"/>
      <c r="D540" s="3"/>
      <c r="E540" s="3"/>
    </row>
    <row r="541" spans="2:5">
      <c r="B541" s="3"/>
      <c r="C541" s="3"/>
      <c r="D541" s="3"/>
      <c r="E541" s="3"/>
    </row>
    <row r="542" spans="2:5">
      <c r="B542" s="3"/>
      <c r="C542" s="3"/>
      <c r="D542" s="3"/>
      <c r="E542" s="3"/>
    </row>
    <row r="543" spans="2:5">
      <c r="B543" s="3"/>
      <c r="C543" s="3"/>
      <c r="D543" s="3"/>
      <c r="E543" s="3"/>
    </row>
    <row r="544" spans="2:5">
      <c r="B544" s="3"/>
      <c r="C544" s="3"/>
      <c r="D544" s="3"/>
      <c r="E544" s="3"/>
    </row>
    <row r="545" spans="2:5">
      <c r="B545" s="3"/>
      <c r="C545" s="3"/>
      <c r="D545" s="3"/>
      <c r="E545" s="3"/>
    </row>
    <row r="546" spans="2:5">
      <c r="B546" s="3"/>
      <c r="C546" s="3"/>
      <c r="D546" s="3"/>
      <c r="E546" s="3"/>
    </row>
    <row r="547" spans="2:5">
      <c r="B547" s="3"/>
      <c r="C547" s="3"/>
      <c r="D547" s="3"/>
      <c r="E547" s="3"/>
    </row>
    <row r="548" spans="2:5">
      <c r="B548" s="3"/>
      <c r="C548" s="3"/>
      <c r="D548" s="3"/>
      <c r="E548" s="3"/>
    </row>
    <row r="549" spans="2:5">
      <c r="B549" s="3"/>
      <c r="C549" s="3"/>
      <c r="D549" s="3"/>
      <c r="E549" s="3"/>
    </row>
    <row r="550" spans="2:5">
      <c r="B550" s="3"/>
      <c r="C550" s="3"/>
      <c r="D550" s="3"/>
      <c r="E550" s="3"/>
    </row>
    <row r="551" spans="2:5">
      <c r="B551" s="3"/>
      <c r="C551" s="3"/>
      <c r="D551" s="3"/>
      <c r="E551" s="3"/>
    </row>
    <row r="552" spans="2:5">
      <c r="B552" s="3"/>
      <c r="C552" s="3"/>
      <c r="D552" s="3"/>
      <c r="E552" s="3"/>
    </row>
    <row r="553" spans="2:5">
      <c r="B553" s="3"/>
      <c r="C553" s="3"/>
      <c r="D553" s="3"/>
      <c r="E553" s="3"/>
    </row>
    <row r="554" spans="2:5">
      <c r="B554" s="3"/>
      <c r="C554" s="3"/>
      <c r="D554" s="3"/>
      <c r="E554" s="3"/>
    </row>
    <row r="555" spans="2:5">
      <c r="B555" s="3"/>
      <c r="C555" s="3"/>
      <c r="D555" s="3"/>
      <c r="E555" s="3"/>
    </row>
    <row r="556" spans="2:5">
      <c r="B556" s="3"/>
      <c r="C556" s="3"/>
      <c r="D556" s="3"/>
      <c r="E556" s="3"/>
    </row>
    <row r="557" spans="2:5">
      <c r="B557" s="3"/>
      <c r="C557" s="3"/>
      <c r="D557" s="3"/>
      <c r="E557" s="3"/>
    </row>
    <row r="558" spans="2:5">
      <c r="B558" s="3"/>
      <c r="C558" s="3"/>
      <c r="D558" s="3"/>
      <c r="E558" s="3"/>
    </row>
    <row r="559" spans="2:5">
      <c r="B559" s="3"/>
      <c r="C559" s="3"/>
      <c r="D559" s="3"/>
      <c r="E559" s="3"/>
    </row>
    <row r="560" spans="2:5">
      <c r="B560" s="3"/>
      <c r="C560" s="3"/>
      <c r="D560" s="3"/>
      <c r="E560" s="3"/>
    </row>
    <row r="561" spans="2:5">
      <c r="B561" s="3"/>
      <c r="C561" s="3"/>
      <c r="D561" s="3"/>
      <c r="E561" s="3"/>
    </row>
    <row r="562" spans="2:5">
      <c r="B562" s="3"/>
      <c r="C562" s="3"/>
      <c r="D562" s="3"/>
      <c r="E562" s="3"/>
    </row>
    <row r="563" spans="2:5">
      <c r="B563" s="3"/>
      <c r="C563" s="3"/>
      <c r="D563" s="3"/>
      <c r="E563" s="3"/>
    </row>
    <row r="564" spans="2:5">
      <c r="B564" s="3"/>
      <c r="C564" s="3"/>
      <c r="D564" s="3"/>
      <c r="E564" s="3"/>
    </row>
    <row r="565" spans="2:5">
      <c r="B565" s="3"/>
      <c r="C565" s="3"/>
      <c r="D565" s="3"/>
      <c r="E565" s="3"/>
    </row>
    <row r="566" spans="2:5">
      <c r="B566" s="3"/>
      <c r="C566" s="3"/>
      <c r="D566" s="3"/>
      <c r="E566" s="3"/>
    </row>
    <row r="567" spans="2:5">
      <c r="B567" s="3"/>
      <c r="C567" s="3"/>
      <c r="D567" s="3"/>
      <c r="E567" s="3"/>
    </row>
    <row r="568" spans="2:5">
      <c r="B568" s="3"/>
      <c r="C568" s="3"/>
      <c r="D568" s="3"/>
      <c r="E568" s="3"/>
    </row>
    <row r="569" spans="2:5">
      <c r="B569" s="3"/>
      <c r="C569" s="3"/>
      <c r="D569" s="3"/>
      <c r="E569" s="3"/>
    </row>
    <row r="570" spans="2:5">
      <c r="B570" s="3"/>
      <c r="C570" s="3"/>
      <c r="D570" s="3"/>
      <c r="E570" s="3"/>
    </row>
    <row r="571" spans="2:5">
      <c r="B571" s="3"/>
      <c r="C571" s="3"/>
      <c r="D571" s="3"/>
      <c r="E571" s="3"/>
    </row>
    <row r="572" spans="2:5">
      <c r="B572" s="3"/>
      <c r="C572" s="3"/>
      <c r="D572" s="3"/>
      <c r="E572" s="3"/>
    </row>
    <row r="573" spans="2:5">
      <c r="B573" s="3"/>
      <c r="C573" s="3"/>
      <c r="D573" s="3"/>
      <c r="E573" s="3"/>
    </row>
    <row r="574" spans="2:5">
      <c r="B574" s="3"/>
      <c r="C574" s="3"/>
      <c r="D574" s="3"/>
      <c r="E574" s="3"/>
    </row>
    <row r="575" spans="2:5">
      <c r="B575" s="3"/>
      <c r="C575" s="3"/>
      <c r="D575" s="3"/>
      <c r="E575" s="3"/>
    </row>
    <row r="576" spans="2:5">
      <c r="B576" s="3"/>
      <c r="C576" s="3"/>
      <c r="D576" s="3"/>
      <c r="E576" s="3"/>
    </row>
    <row r="577" spans="2:5">
      <c r="B577" s="3"/>
      <c r="C577" s="3"/>
      <c r="D577" s="3"/>
      <c r="E577" s="3"/>
    </row>
    <row r="578" spans="2:5">
      <c r="B578" s="3"/>
      <c r="C578" s="3"/>
      <c r="D578" s="3"/>
      <c r="E578" s="3"/>
    </row>
    <row r="579" spans="2:5">
      <c r="B579" s="3"/>
      <c r="C579" s="3"/>
      <c r="D579" s="3"/>
      <c r="E579" s="3"/>
    </row>
    <row r="580" spans="2:5">
      <c r="B580" s="3"/>
      <c r="C580" s="3"/>
      <c r="D580" s="3"/>
      <c r="E580" s="3"/>
    </row>
    <row r="581" spans="2:5">
      <c r="B581" s="3"/>
      <c r="C581" s="3"/>
      <c r="D581" s="3"/>
      <c r="E581" s="3"/>
    </row>
    <row r="582" spans="2:5">
      <c r="B582" s="3"/>
      <c r="C582" s="3"/>
      <c r="D582" s="3"/>
      <c r="E582" s="3"/>
    </row>
    <row r="583" spans="2:5">
      <c r="B583" s="3"/>
      <c r="C583" s="3"/>
      <c r="D583" s="3"/>
      <c r="E583" s="3"/>
    </row>
    <row r="584" spans="2:5">
      <c r="B584" s="3"/>
      <c r="C584" s="3"/>
      <c r="D584" s="3"/>
      <c r="E584" s="3"/>
    </row>
    <row r="585" spans="2:5">
      <c r="B585" s="3"/>
      <c r="C585" s="3"/>
      <c r="D585" s="3"/>
      <c r="E585" s="3"/>
    </row>
    <row r="586" spans="2:5">
      <c r="B586" s="3"/>
      <c r="C586" s="3"/>
      <c r="D586" s="3"/>
      <c r="E586" s="3"/>
    </row>
    <row r="587" spans="2:5">
      <c r="B587" s="3"/>
      <c r="C587" s="3"/>
      <c r="D587" s="3"/>
      <c r="E587" s="3"/>
    </row>
    <row r="588" spans="2:5">
      <c r="B588" s="3"/>
      <c r="C588" s="3"/>
      <c r="D588" s="3"/>
      <c r="E588" s="3"/>
    </row>
    <row r="589" spans="2:5">
      <c r="B589" s="3"/>
      <c r="C589" s="3"/>
      <c r="D589" s="3"/>
      <c r="E589" s="3"/>
    </row>
    <row r="590" spans="2:5">
      <c r="B590" s="3"/>
      <c r="C590" s="3"/>
      <c r="D590" s="3"/>
      <c r="E590" s="3"/>
    </row>
    <row r="591" spans="2:5">
      <c r="B591" s="3"/>
      <c r="C591" s="3"/>
      <c r="D591" s="3"/>
      <c r="E591" s="3"/>
    </row>
    <row r="592" spans="2:5">
      <c r="B592" s="3"/>
      <c r="C592" s="3"/>
      <c r="D592" s="3"/>
      <c r="E592" s="3"/>
    </row>
    <row r="593" spans="2:5">
      <c r="B593" s="3"/>
      <c r="C593" s="3"/>
      <c r="D593" s="3"/>
      <c r="E593" s="3"/>
    </row>
    <row r="594" spans="2:5">
      <c r="B594" s="3"/>
      <c r="C594" s="3"/>
      <c r="D594" s="3"/>
      <c r="E594" s="3"/>
    </row>
    <row r="595" spans="2:5">
      <c r="B595" s="3"/>
      <c r="C595" s="3"/>
      <c r="D595" s="3"/>
      <c r="E595" s="3"/>
    </row>
    <row r="596" spans="2:5">
      <c r="B596" s="3"/>
      <c r="C596" s="3"/>
      <c r="D596" s="3"/>
      <c r="E596" s="3"/>
    </row>
    <row r="597" spans="2:5">
      <c r="B597" s="3"/>
      <c r="C597" s="3"/>
      <c r="D597" s="3"/>
      <c r="E597" s="3"/>
    </row>
    <row r="598" spans="2:5">
      <c r="B598" s="3"/>
      <c r="C598" s="3"/>
      <c r="D598" s="3"/>
      <c r="E598" s="3"/>
    </row>
    <row r="599" spans="2:5">
      <c r="B599" s="3"/>
      <c r="C599" s="3"/>
      <c r="D599" s="3"/>
      <c r="E599" s="3"/>
    </row>
    <row r="600" spans="2:5">
      <c r="B600" s="3"/>
      <c r="C600" s="3"/>
      <c r="D600" s="3"/>
      <c r="E600" s="3"/>
    </row>
    <row r="601" spans="2:5">
      <c r="B601" s="3"/>
      <c r="C601" s="3"/>
      <c r="D601" s="3"/>
      <c r="E601" s="3"/>
    </row>
    <row r="602" spans="2:5">
      <c r="B602" s="3"/>
      <c r="C602" s="3"/>
      <c r="D602" s="3"/>
      <c r="E602" s="3"/>
    </row>
    <row r="603" spans="2:5">
      <c r="B603" s="3"/>
      <c r="C603" s="3"/>
      <c r="D603" s="3"/>
      <c r="E603" s="3"/>
    </row>
    <row r="604" spans="2:5">
      <c r="B604" s="3"/>
      <c r="C604" s="3"/>
      <c r="D604" s="3"/>
      <c r="E604" s="3"/>
    </row>
    <row r="605" spans="2:5">
      <c r="B605" s="3"/>
      <c r="C605" s="3"/>
      <c r="D605" s="3"/>
      <c r="E605" s="3"/>
    </row>
    <row r="606" spans="2:5">
      <c r="B606" s="3"/>
      <c r="C606" s="3"/>
      <c r="D606" s="3"/>
      <c r="E606" s="3"/>
    </row>
    <row r="607" spans="2:5">
      <c r="B607" s="3"/>
      <c r="C607" s="3"/>
      <c r="D607" s="3"/>
      <c r="E607" s="3"/>
    </row>
    <row r="608" spans="2:5">
      <c r="B608" s="3"/>
      <c r="C608" s="3"/>
      <c r="D608" s="3"/>
      <c r="E608" s="3"/>
    </row>
    <row r="609" spans="2:5">
      <c r="B609" s="3"/>
      <c r="C609" s="3"/>
      <c r="D609" s="3"/>
      <c r="E609" s="3"/>
    </row>
    <row r="610" spans="2:5">
      <c r="B610" s="3"/>
      <c r="C610" s="3"/>
      <c r="D610" s="3"/>
      <c r="E610" s="3"/>
    </row>
    <row r="611" spans="2:5">
      <c r="B611" s="3"/>
      <c r="C611" s="3"/>
      <c r="D611" s="3"/>
      <c r="E611" s="3"/>
    </row>
    <row r="612" spans="2:5">
      <c r="B612" s="3"/>
      <c r="C612" s="3"/>
      <c r="D612" s="3"/>
      <c r="E612" s="3"/>
    </row>
    <row r="613" spans="2:5">
      <c r="B613" s="3"/>
      <c r="C613" s="3"/>
      <c r="D613" s="3"/>
      <c r="E613" s="3"/>
    </row>
    <row r="614" spans="2:5">
      <c r="B614" s="3"/>
      <c r="C614" s="3"/>
      <c r="D614" s="3"/>
      <c r="E614" s="3"/>
    </row>
    <row r="615" spans="2:5">
      <c r="B615" s="3"/>
      <c r="C615" s="3"/>
      <c r="D615" s="3"/>
      <c r="E615" s="3"/>
    </row>
    <row r="616" spans="2:5">
      <c r="B616" s="3"/>
      <c r="C616" s="3"/>
      <c r="D616" s="3"/>
      <c r="E616" s="3"/>
    </row>
    <row r="617" spans="2:5">
      <c r="B617" s="3"/>
      <c r="C617" s="3"/>
      <c r="D617" s="3"/>
      <c r="E617" s="3"/>
    </row>
    <row r="618" spans="2:5">
      <c r="B618" s="3"/>
      <c r="C618" s="3"/>
      <c r="D618" s="3"/>
      <c r="E618" s="3"/>
    </row>
    <row r="619" spans="2:5">
      <c r="B619" s="3"/>
      <c r="C619" s="3"/>
      <c r="D619" s="3"/>
      <c r="E619" s="3"/>
    </row>
    <row r="620" spans="2:5">
      <c r="B620" s="3"/>
      <c r="C620" s="3"/>
      <c r="D620" s="3"/>
      <c r="E620" s="3"/>
    </row>
    <row r="621" spans="2:5">
      <c r="B621" s="3"/>
      <c r="C621" s="3"/>
      <c r="D621" s="3"/>
      <c r="E621" s="3"/>
    </row>
    <row r="622" spans="2:5">
      <c r="B622" s="3"/>
      <c r="C622" s="3"/>
      <c r="D622" s="3"/>
      <c r="E622" s="3"/>
    </row>
    <row r="623" spans="2:5">
      <c r="B623" s="3"/>
      <c r="C623" s="3"/>
      <c r="D623" s="3"/>
      <c r="E623" s="3"/>
    </row>
    <row r="624" spans="2:5">
      <c r="B624" s="3"/>
      <c r="C624" s="3"/>
      <c r="D624" s="3"/>
      <c r="E624" s="3"/>
    </row>
    <row r="625" spans="2:5">
      <c r="B625" s="3"/>
      <c r="C625" s="3"/>
      <c r="D625" s="3"/>
      <c r="E625" s="3"/>
    </row>
    <row r="626" spans="2:5">
      <c r="B626" s="3"/>
      <c r="C626" s="3"/>
      <c r="D626" s="3"/>
      <c r="E626" s="3"/>
    </row>
    <row r="627" spans="2:5">
      <c r="B627" s="3"/>
      <c r="C627" s="3"/>
      <c r="D627" s="3"/>
      <c r="E627" s="3"/>
    </row>
    <row r="628" spans="2:5">
      <c r="B628" s="3"/>
      <c r="C628" s="3"/>
      <c r="D628" s="3"/>
      <c r="E628" s="3"/>
    </row>
    <row r="629" spans="2:5">
      <c r="B629" s="3"/>
      <c r="C629" s="3"/>
      <c r="D629" s="3"/>
      <c r="E629" s="3"/>
    </row>
    <row r="630" spans="2:5">
      <c r="B630" s="3"/>
      <c r="C630" s="3"/>
      <c r="D630" s="3"/>
      <c r="E630" s="3"/>
    </row>
    <row r="631" spans="2:5">
      <c r="B631" s="3"/>
      <c r="C631" s="3"/>
      <c r="D631" s="3"/>
      <c r="E631" s="3"/>
    </row>
    <row r="632" spans="2:5">
      <c r="B632" s="3"/>
      <c r="C632" s="3"/>
      <c r="D632" s="3"/>
      <c r="E632" s="3"/>
    </row>
    <row r="633" spans="2:5">
      <c r="B633" s="3"/>
      <c r="C633" s="3"/>
      <c r="D633" s="3"/>
      <c r="E633" s="3"/>
    </row>
    <row r="634" spans="2:5">
      <c r="B634" s="3"/>
      <c r="C634" s="3"/>
      <c r="D634" s="3"/>
      <c r="E634" s="3"/>
    </row>
    <row r="635" spans="2:5">
      <c r="B635" s="3"/>
      <c r="C635" s="3"/>
      <c r="D635" s="3"/>
      <c r="E635" s="3"/>
    </row>
    <row r="636" spans="2:5">
      <c r="B636" s="3"/>
      <c r="C636" s="3"/>
      <c r="D636" s="3"/>
      <c r="E636" s="3"/>
    </row>
    <row r="637" spans="2:5">
      <c r="B637" s="3"/>
      <c r="C637" s="3"/>
      <c r="D637" s="3"/>
      <c r="E637" s="3"/>
    </row>
    <row r="638" spans="2:5">
      <c r="B638" s="3"/>
      <c r="C638" s="3"/>
      <c r="D638" s="3"/>
      <c r="E638" s="3"/>
    </row>
    <row r="639" spans="2:5">
      <c r="B639" s="3"/>
      <c r="C639" s="3"/>
      <c r="D639" s="3"/>
      <c r="E639" s="3"/>
    </row>
    <row r="640" spans="2:5">
      <c r="B640" s="3"/>
      <c r="C640" s="3"/>
      <c r="D640" s="3"/>
      <c r="E640" s="3"/>
    </row>
    <row r="641" spans="2:5">
      <c r="B641" s="3"/>
      <c r="C641" s="3"/>
      <c r="D641" s="3"/>
      <c r="E641" s="3"/>
    </row>
    <row r="642" spans="2:5">
      <c r="B642" s="3"/>
      <c r="C642" s="3"/>
      <c r="D642" s="3"/>
      <c r="E642" s="3"/>
    </row>
    <row r="643" spans="2:5">
      <c r="B643" s="3"/>
      <c r="C643" s="3"/>
      <c r="D643" s="3"/>
      <c r="E643" s="3"/>
    </row>
    <row r="644" spans="2:5">
      <c r="B644" s="3"/>
      <c r="C644" s="3"/>
      <c r="D644" s="3"/>
      <c r="E644" s="3"/>
    </row>
    <row r="645" spans="2:5">
      <c r="B645" s="3"/>
      <c r="C645" s="3"/>
      <c r="D645" s="3"/>
      <c r="E645" s="3"/>
    </row>
    <row r="646" spans="2:5">
      <c r="B646" s="3"/>
      <c r="C646" s="3"/>
      <c r="D646" s="3"/>
      <c r="E646" s="3"/>
    </row>
    <row r="647" spans="2:5">
      <c r="B647" s="3"/>
      <c r="C647" s="3"/>
      <c r="D647" s="3"/>
      <c r="E647" s="3"/>
    </row>
    <row r="648" spans="2:5">
      <c r="B648" s="3"/>
      <c r="C648" s="3"/>
      <c r="D648" s="3"/>
      <c r="E648" s="3"/>
    </row>
    <row r="649" spans="2:5">
      <c r="B649" s="3"/>
      <c r="C649" s="3"/>
      <c r="D649" s="3"/>
      <c r="E649" s="3"/>
    </row>
    <row r="650" spans="2:5">
      <c r="B650" s="3"/>
      <c r="C650" s="3"/>
      <c r="D650" s="3"/>
      <c r="E650" s="3"/>
    </row>
    <row r="651" spans="2:5">
      <c r="B651" s="3"/>
      <c r="C651" s="3"/>
      <c r="D651" s="3"/>
      <c r="E651" s="3"/>
    </row>
    <row r="652" spans="2:5">
      <c r="B652" s="3"/>
      <c r="C652" s="3"/>
      <c r="D652" s="3"/>
      <c r="E652" s="3"/>
    </row>
    <row r="653" spans="2:5">
      <c r="B653" s="3"/>
      <c r="C653" s="3"/>
      <c r="D653" s="3"/>
      <c r="E653" s="3"/>
    </row>
    <row r="654" spans="2:5">
      <c r="B654" s="3"/>
      <c r="C654" s="3"/>
      <c r="D654" s="3"/>
      <c r="E654" s="3"/>
    </row>
    <row r="655" spans="2:5">
      <c r="B655" s="3"/>
      <c r="C655" s="3"/>
      <c r="D655" s="3"/>
      <c r="E655" s="3"/>
    </row>
    <row r="656" spans="2:5">
      <c r="B656" s="3"/>
      <c r="C656" s="3"/>
      <c r="D656" s="3"/>
      <c r="E656" s="3"/>
    </row>
    <row r="657" spans="2:5">
      <c r="B657" s="3"/>
      <c r="C657" s="3"/>
      <c r="D657" s="3"/>
      <c r="E657" s="3"/>
    </row>
    <row r="658" spans="2:5">
      <c r="B658" s="3"/>
      <c r="C658" s="3"/>
      <c r="D658" s="3"/>
      <c r="E658" s="3"/>
    </row>
    <row r="659" spans="2:5">
      <c r="B659" s="3"/>
      <c r="C659" s="3"/>
      <c r="D659" s="3"/>
      <c r="E659" s="3"/>
    </row>
    <row r="660" spans="2:5">
      <c r="B660" s="3"/>
      <c r="C660" s="3"/>
      <c r="D660" s="3"/>
      <c r="E660" s="3"/>
    </row>
    <row r="661" spans="2:5">
      <c r="B661" s="3"/>
      <c r="C661" s="3"/>
      <c r="D661" s="3"/>
      <c r="E661" s="3"/>
    </row>
    <row r="662" spans="2:5">
      <c r="B662" s="3"/>
      <c r="C662" s="3"/>
      <c r="D662" s="3"/>
      <c r="E662" s="3"/>
    </row>
    <row r="663" spans="2:5">
      <c r="B663" s="3"/>
      <c r="C663" s="3"/>
      <c r="D663" s="3"/>
      <c r="E663" s="3"/>
    </row>
    <row r="664" spans="2:5">
      <c r="B664" s="3"/>
      <c r="C664" s="3"/>
      <c r="D664" s="3"/>
      <c r="E664" s="3"/>
    </row>
    <row r="665" spans="2:5">
      <c r="B665" s="3"/>
      <c r="C665" s="3"/>
      <c r="D665" s="3"/>
      <c r="E665" s="3"/>
    </row>
    <row r="666" spans="2:5">
      <c r="B666" s="3"/>
      <c r="C666" s="3"/>
      <c r="D666" s="3"/>
      <c r="E666" s="3"/>
    </row>
    <row r="667" spans="2:5">
      <c r="B667" s="3"/>
      <c r="C667" s="3"/>
      <c r="D667" s="3"/>
      <c r="E667" s="3"/>
    </row>
    <row r="668" spans="2:5">
      <c r="B668" s="3"/>
      <c r="C668" s="3"/>
      <c r="D668" s="3"/>
      <c r="E668" s="3"/>
    </row>
    <row r="669" spans="2:5">
      <c r="B669" s="3"/>
      <c r="C669" s="3"/>
      <c r="D669" s="3"/>
      <c r="E669" s="3"/>
    </row>
    <row r="670" spans="2:5">
      <c r="B670" s="3"/>
      <c r="C670" s="3"/>
      <c r="D670" s="3"/>
      <c r="E670" s="3"/>
    </row>
    <row r="671" spans="2:5">
      <c r="B671" s="3"/>
      <c r="C671" s="3"/>
      <c r="D671" s="3"/>
      <c r="E671" s="3"/>
    </row>
    <row r="672" spans="2:5">
      <c r="B672" s="3"/>
      <c r="C672" s="3"/>
      <c r="D672" s="3"/>
      <c r="E672" s="3"/>
    </row>
    <row r="673" spans="2:5">
      <c r="B673" s="3"/>
      <c r="C673" s="3"/>
      <c r="D673" s="3"/>
      <c r="E673" s="3"/>
    </row>
    <row r="674" spans="2:5">
      <c r="B674" s="3"/>
      <c r="C674" s="3"/>
      <c r="D674" s="3"/>
      <c r="E674" s="3"/>
    </row>
    <row r="675" spans="2:5">
      <c r="B675" s="3"/>
      <c r="C675" s="3"/>
      <c r="D675" s="3"/>
      <c r="E675" s="3"/>
    </row>
    <row r="676" spans="2:5">
      <c r="B676" s="3"/>
      <c r="C676" s="3"/>
      <c r="D676" s="3"/>
      <c r="E676" s="3"/>
    </row>
    <row r="677" spans="2:5">
      <c r="B677" s="3"/>
      <c r="C677" s="3"/>
      <c r="D677" s="3"/>
      <c r="E677" s="3"/>
    </row>
    <row r="678" spans="2:5">
      <c r="B678" s="3"/>
      <c r="C678" s="3"/>
      <c r="D678" s="3"/>
      <c r="E678" s="3"/>
    </row>
    <row r="679" spans="2:5">
      <c r="B679" s="3"/>
      <c r="C679" s="3"/>
      <c r="D679" s="3"/>
      <c r="E679" s="3"/>
    </row>
    <row r="680" spans="2:5">
      <c r="B680" s="3"/>
      <c r="C680" s="3"/>
      <c r="D680" s="3"/>
      <c r="E680" s="3"/>
    </row>
    <row r="681" spans="2:5">
      <c r="B681" s="3"/>
      <c r="C681" s="3"/>
      <c r="D681" s="3"/>
      <c r="E681" s="3"/>
    </row>
    <row r="682" spans="2:5">
      <c r="B682" s="3"/>
      <c r="C682" s="3"/>
      <c r="D682" s="3"/>
      <c r="E682" s="3"/>
    </row>
    <row r="683" spans="2:5">
      <c r="B683" s="3"/>
      <c r="C683" s="3"/>
      <c r="D683" s="3"/>
      <c r="E683" s="3"/>
    </row>
    <row r="684" spans="2:5">
      <c r="B684" s="3"/>
      <c r="C684" s="3"/>
      <c r="D684" s="3"/>
      <c r="E684" s="3"/>
    </row>
    <row r="685" spans="2:5">
      <c r="B685" s="3"/>
      <c r="C685" s="3"/>
      <c r="D685" s="3"/>
      <c r="E685" s="3"/>
    </row>
    <row r="686" spans="2:5">
      <c r="B686" s="3"/>
      <c r="C686" s="3"/>
      <c r="D686" s="3"/>
      <c r="E686" s="3"/>
    </row>
    <row r="687" spans="2:5">
      <c r="B687" s="3"/>
      <c r="C687" s="3"/>
      <c r="D687" s="3"/>
      <c r="E687" s="3"/>
    </row>
    <row r="688" spans="2:5">
      <c r="B688" s="3"/>
      <c r="C688" s="3"/>
      <c r="D688" s="3"/>
      <c r="E688" s="3"/>
    </row>
    <row r="689" spans="2:5">
      <c r="B689" s="3"/>
      <c r="C689" s="3"/>
      <c r="D689" s="3"/>
      <c r="E689" s="3"/>
    </row>
    <row r="690" spans="2:5">
      <c r="B690" s="3"/>
      <c r="C690" s="3"/>
      <c r="D690" s="3"/>
      <c r="E690" s="3"/>
    </row>
    <row r="691" spans="2:5">
      <c r="B691" s="3"/>
      <c r="C691" s="3"/>
      <c r="D691" s="3"/>
      <c r="E691" s="3"/>
    </row>
    <row r="692" spans="2:5">
      <c r="B692" s="3"/>
      <c r="C692" s="3"/>
      <c r="D692" s="3"/>
      <c r="E692" s="3"/>
    </row>
    <row r="693" spans="2:5">
      <c r="B693" s="3"/>
      <c r="C693" s="3"/>
      <c r="D693" s="3"/>
      <c r="E693" s="3"/>
    </row>
    <row r="694" spans="2:5">
      <c r="B694" s="3"/>
      <c r="C694" s="3"/>
      <c r="D694" s="3"/>
      <c r="E694" s="3"/>
    </row>
    <row r="695" spans="2:5">
      <c r="B695" s="3"/>
      <c r="C695" s="3"/>
      <c r="D695" s="3"/>
      <c r="E695" s="3"/>
    </row>
    <row r="696" spans="2:5">
      <c r="B696" s="3"/>
      <c r="C696" s="3"/>
      <c r="D696" s="3"/>
      <c r="E696" s="3"/>
    </row>
    <row r="697" spans="2:5">
      <c r="B697" s="3"/>
      <c r="C697" s="3"/>
      <c r="D697" s="3"/>
      <c r="E697" s="3"/>
    </row>
    <row r="698" spans="2:5">
      <c r="B698" s="3"/>
      <c r="C698" s="3"/>
      <c r="D698" s="3"/>
      <c r="E698" s="3"/>
    </row>
    <row r="699" spans="2:5">
      <c r="B699" s="3"/>
      <c r="C699" s="3"/>
      <c r="D699" s="3"/>
      <c r="E699" s="3"/>
    </row>
    <row r="700" spans="2:5">
      <c r="B700" s="3"/>
      <c r="C700" s="3"/>
      <c r="D700" s="3"/>
      <c r="E700" s="3"/>
    </row>
    <row r="701" spans="2:5">
      <c r="B701" s="3"/>
      <c r="C701" s="3"/>
      <c r="D701" s="3"/>
      <c r="E701" s="3"/>
    </row>
    <row r="702" spans="2:5">
      <c r="B702" s="3"/>
      <c r="C702" s="3"/>
      <c r="D702" s="3"/>
      <c r="E702" s="3"/>
    </row>
    <row r="703" spans="2:5">
      <c r="B703" s="3"/>
      <c r="C703" s="3"/>
      <c r="D703" s="3"/>
      <c r="E703" s="3"/>
    </row>
    <row r="704" spans="2:5">
      <c r="B704" s="3"/>
      <c r="C704" s="3"/>
      <c r="D704" s="3"/>
      <c r="E704" s="3"/>
    </row>
    <row r="705" spans="2:5">
      <c r="B705" s="3"/>
      <c r="C705" s="3"/>
      <c r="D705" s="3"/>
      <c r="E705" s="3"/>
    </row>
    <row r="706" spans="2:5">
      <c r="B706" s="3"/>
      <c r="C706" s="3"/>
      <c r="D706" s="3"/>
      <c r="E706" s="3"/>
    </row>
    <row r="707" spans="2:5">
      <c r="B707" s="3"/>
      <c r="C707" s="3"/>
      <c r="D707" s="3"/>
      <c r="E707" s="3"/>
    </row>
    <row r="708" spans="2:5">
      <c r="B708" s="3"/>
      <c r="C708" s="3"/>
      <c r="D708" s="3"/>
      <c r="E708" s="3"/>
    </row>
    <row r="709" spans="2:5">
      <c r="B709" s="3"/>
      <c r="C709" s="3"/>
      <c r="D709" s="3"/>
      <c r="E709" s="3"/>
    </row>
    <row r="710" spans="2:5">
      <c r="B710" s="3"/>
      <c r="C710" s="3"/>
      <c r="D710" s="3"/>
      <c r="E710" s="3"/>
    </row>
    <row r="711" spans="2:5">
      <c r="B711" s="3"/>
      <c r="C711" s="3"/>
      <c r="D711" s="3"/>
      <c r="E711" s="3"/>
    </row>
    <row r="712" spans="2:5">
      <c r="B712" s="3"/>
      <c r="C712" s="3"/>
      <c r="D712" s="3"/>
      <c r="E712" s="3"/>
    </row>
    <row r="713" spans="2:5">
      <c r="B713" s="3"/>
      <c r="C713" s="3"/>
      <c r="D713" s="3"/>
      <c r="E713" s="3"/>
    </row>
    <row r="714" spans="2:5">
      <c r="B714" s="3"/>
      <c r="C714" s="3"/>
      <c r="D714" s="3"/>
      <c r="E714" s="3"/>
    </row>
    <row r="715" spans="2:5">
      <c r="B715" s="3"/>
      <c r="C715" s="3"/>
      <c r="D715" s="3"/>
      <c r="E715" s="3"/>
    </row>
    <row r="716" spans="2:5">
      <c r="B716" s="3"/>
      <c r="C716" s="3"/>
      <c r="D716" s="3"/>
      <c r="E716" s="3"/>
    </row>
    <row r="717" spans="2:5">
      <c r="B717" s="3"/>
      <c r="C717" s="3"/>
      <c r="D717" s="3"/>
      <c r="E717" s="3"/>
    </row>
    <row r="718" spans="2:5">
      <c r="B718" s="3"/>
      <c r="C718" s="3"/>
      <c r="D718" s="3"/>
      <c r="E718" s="3"/>
    </row>
    <row r="719" spans="2:5">
      <c r="B719" s="3"/>
      <c r="C719" s="3"/>
      <c r="D719" s="3"/>
      <c r="E719" s="3"/>
    </row>
    <row r="720" spans="2:5">
      <c r="B720" s="3"/>
      <c r="C720" s="3"/>
      <c r="D720" s="3"/>
      <c r="E720" s="3"/>
    </row>
    <row r="721" spans="2:5">
      <c r="B721" s="3"/>
      <c r="C721" s="3"/>
      <c r="D721" s="3"/>
      <c r="E721" s="3"/>
    </row>
    <row r="722" spans="2:5">
      <c r="B722" s="3"/>
      <c r="C722" s="3"/>
      <c r="D722" s="3"/>
      <c r="E722" s="3"/>
    </row>
    <row r="723" spans="2:5">
      <c r="B723" s="3"/>
      <c r="C723" s="3"/>
      <c r="D723" s="3"/>
      <c r="E723" s="3"/>
    </row>
    <row r="724" spans="2:5">
      <c r="B724" s="3"/>
      <c r="C724" s="3"/>
      <c r="D724" s="3"/>
      <c r="E724" s="3"/>
    </row>
    <row r="725" spans="2:5">
      <c r="B725" s="3"/>
      <c r="C725" s="3"/>
      <c r="D725" s="3"/>
      <c r="E725" s="3"/>
    </row>
    <row r="726" spans="2:5">
      <c r="B726" s="3"/>
      <c r="C726" s="3"/>
      <c r="D726" s="3"/>
      <c r="E726" s="3"/>
    </row>
    <row r="727" spans="2:5">
      <c r="B727" s="3"/>
      <c r="C727" s="3"/>
      <c r="D727" s="3"/>
      <c r="E727" s="3"/>
    </row>
    <row r="728" spans="2:5">
      <c r="B728" s="3"/>
      <c r="C728" s="3"/>
      <c r="D728" s="3"/>
      <c r="E728" s="3"/>
    </row>
    <row r="729" spans="2:5">
      <c r="B729" s="3"/>
      <c r="C729" s="3"/>
      <c r="D729" s="3"/>
      <c r="E729" s="3"/>
    </row>
    <row r="730" spans="2:5">
      <c r="B730" s="3"/>
      <c r="C730" s="3"/>
      <c r="D730" s="3"/>
      <c r="E730" s="3"/>
    </row>
    <row r="731" spans="2:5">
      <c r="B731" s="3"/>
      <c r="C731" s="3"/>
      <c r="D731" s="3"/>
      <c r="E731" s="3"/>
    </row>
    <row r="732" spans="2:5">
      <c r="B732" s="3"/>
      <c r="C732" s="3"/>
      <c r="D732" s="3"/>
      <c r="E732" s="3"/>
    </row>
    <row r="733" spans="2:5">
      <c r="B733" s="3"/>
      <c r="C733" s="3"/>
      <c r="D733" s="3"/>
      <c r="E733" s="3"/>
    </row>
    <row r="734" spans="2:5">
      <c r="B734" s="3"/>
      <c r="C734" s="3"/>
      <c r="D734" s="3"/>
      <c r="E734" s="3"/>
    </row>
    <row r="735" spans="2:5">
      <c r="B735" s="3"/>
      <c r="C735" s="3"/>
      <c r="D735" s="3"/>
      <c r="E735" s="3"/>
    </row>
    <row r="736" spans="2:5">
      <c r="B736" s="3"/>
      <c r="C736" s="3"/>
      <c r="D736" s="3"/>
      <c r="E736" s="3"/>
    </row>
    <row r="737" spans="2:5">
      <c r="B737" s="3"/>
      <c r="C737" s="3"/>
      <c r="D737" s="3"/>
      <c r="E737" s="3"/>
    </row>
    <row r="738" spans="2:5">
      <c r="B738" s="3"/>
      <c r="C738" s="3"/>
      <c r="D738" s="3"/>
      <c r="E738" s="3"/>
    </row>
    <row r="739" spans="2:5">
      <c r="B739" s="3"/>
      <c r="C739" s="3"/>
      <c r="D739" s="3"/>
      <c r="E739" s="3"/>
    </row>
    <row r="740" spans="2:5">
      <c r="B740" s="3"/>
      <c r="C740" s="3"/>
      <c r="D740" s="3"/>
      <c r="E740" s="3"/>
    </row>
    <row r="741" spans="2:5">
      <c r="B741" s="3"/>
      <c r="C741" s="3"/>
      <c r="D741" s="3"/>
      <c r="E741" s="3"/>
    </row>
    <row r="742" spans="2:5">
      <c r="B742" s="3"/>
      <c r="C742" s="3"/>
      <c r="D742" s="3"/>
      <c r="E742" s="3"/>
    </row>
    <row r="743" spans="2:5">
      <c r="B743" s="3"/>
      <c r="C743" s="3"/>
      <c r="D743" s="3"/>
      <c r="E743" s="3"/>
    </row>
    <row r="744" spans="2:5">
      <c r="B744" s="3"/>
      <c r="C744" s="3"/>
      <c r="D744" s="3"/>
      <c r="E744" s="3"/>
    </row>
    <row r="745" spans="2:5">
      <c r="B745" s="3"/>
      <c r="C745" s="3"/>
      <c r="D745" s="3"/>
      <c r="E745" s="3"/>
    </row>
    <row r="746" spans="2:5">
      <c r="B746" s="3"/>
      <c r="C746" s="3"/>
      <c r="D746" s="3"/>
      <c r="E746" s="3"/>
    </row>
    <row r="747" spans="2:5">
      <c r="B747" s="3"/>
      <c r="C747" s="3"/>
      <c r="D747" s="3"/>
      <c r="E747" s="3"/>
    </row>
    <row r="748" spans="2:5">
      <c r="B748" s="3"/>
      <c r="C748" s="3"/>
      <c r="D748" s="3"/>
      <c r="E748" s="3"/>
    </row>
    <row r="749" spans="2:5">
      <c r="B749" s="3"/>
      <c r="C749" s="3"/>
      <c r="D749" s="3"/>
      <c r="E749" s="3"/>
    </row>
    <row r="750" spans="2:5">
      <c r="B750" s="3"/>
      <c r="C750" s="3"/>
      <c r="D750" s="3"/>
      <c r="E750" s="3"/>
    </row>
    <row r="751" spans="2:5">
      <c r="B751" s="3"/>
      <c r="C751" s="3"/>
      <c r="D751" s="3"/>
      <c r="E751" s="3"/>
    </row>
    <row r="752" spans="2:5">
      <c r="B752" s="3"/>
      <c r="C752" s="3"/>
      <c r="D752" s="3"/>
      <c r="E752" s="3"/>
    </row>
    <row r="753" spans="2:5">
      <c r="B753" s="3"/>
      <c r="C753" s="3"/>
      <c r="D753" s="3"/>
      <c r="E753" s="3"/>
    </row>
    <row r="754" spans="2:5">
      <c r="B754" s="3"/>
      <c r="C754" s="3"/>
      <c r="D754" s="3"/>
      <c r="E754" s="3"/>
    </row>
    <row r="755" spans="2:5">
      <c r="B755" s="3"/>
      <c r="C755" s="3"/>
      <c r="D755" s="3"/>
      <c r="E755" s="3"/>
    </row>
    <row r="756" spans="2:5">
      <c r="B756" s="3"/>
      <c r="C756" s="3"/>
      <c r="D756" s="3"/>
      <c r="E756" s="3"/>
    </row>
    <row r="757" spans="2:5">
      <c r="B757" s="3"/>
      <c r="C757" s="3"/>
      <c r="D757" s="3"/>
      <c r="E757" s="3"/>
    </row>
    <row r="758" spans="2:5">
      <c r="B758" s="3"/>
      <c r="C758" s="3"/>
      <c r="D758" s="3"/>
      <c r="E758" s="3"/>
    </row>
    <row r="759" spans="2:5">
      <c r="B759" s="3"/>
      <c r="C759" s="3"/>
      <c r="D759" s="3"/>
      <c r="E759" s="3"/>
    </row>
    <row r="760" spans="2:5">
      <c r="B760" s="3"/>
      <c r="C760" s="3"/>
      <c r="D760" s="3"/>
      <c r="E760" s="3"/>
    </row>
    <row r="761" spans="2:5">
      <c r="B761" s="3"/>
      <c r="C761" s="3"/>
      <c r="D761" s="3"/>
      <c r="E761" s="3"/>
    </row>
    <row r="762" spans="2:5">
      <c r="B762" s="3"/>
      <c r="C762" s="3"/>
      <c r="D762" s="3"/>
      <c r="E762" s="3"/>
    </row>
    <row r="763" spans="2:5">
      <c r="B763" s="3"/>
      <c r="C763" s="3"/>
      <c r="D763" s="3"/>
      <c r="E763" s="3"/>
    </row>
    <row r="764" spans="2:5">
      <c r="B764" s="3"/>
      <c r="C764" s="3"/>
      <c r="D764" s="3"/>
      <c r="E764" s="3"/>
    </row>
    <row r="765" spans="2:5">
      <c r="B765" s="3"/>
      <c r="C765" s="3"/>
      <c r="D765" s="3"/>
      <c r="E765" s="3"/>
    </row>
    <row r="766" spans="2:5">
      <c r="B766" s="3"/>
      <c r="C766" s="3"/>
      <c r="D766" s="3"/>
      <c r="E766" s="3"/>
    </row>
    <row r="767" spans="2:5">
      <c r="B767" s="3"/>
      <c r="C767" s="3"/>
      <c r="D767" s="3"/>
      <c r="E767" s="3"/>
    </row>
    <row r="768" spans="2:5">
      <c r="B768" s="3"/>
      <c r="C768" s="3"/>
      <c r="D768" s="3"/>
      <c r="E768" s="3"/>
    </row>
    <row r="769" spans="2:5">
      <c r="B769" s="3"/>
      <c r="C769" s="3"/>
      <c r="D769" s="3"/>
      <c r="E769" s="3"/>
    </row>
    <row r="770" spans="2:5">
      <c r="B770" s="3"/>
      <c r="C770" s="3"/>
      <c r="D770" s="3"/>
      <c r="E770" s="3"/>
    </row>
    <row r="771" spans="2:5">
      <c r="B771" s="3"/>
      <c r="C771" s="3"/>
      <c r="D771" s="3"/>
      <c r="E771" s="3"/>
    </row>
    <row r="772" spans="2:5">
      <c r="B772" s="3"/>
      <c r="C772" s="3"/>
      <c r="D772" s="3"/>
      <c r="E772" s="3"/>
    </row>
    <row r="773" spans="2:5">
      <c r="B773" s="3"/>
      <c r="C773" s="3"/>
      <c r="D773" s="3"/>
      <c r="E773" s="3"/>
    </row>
    <row r="774" spans="2:5">
      <c r="B774" s="3"/>
      <c r="C774" s="3"/>
      <c r="D774" s="3"/>
      <c r="E774" s="3"/>
    </row>
    <row r="775" spans="2:5">
      <c r="B775" s="3"/>
      <c r="C775" s="3"/>
      <c r="D775" s="3"/>
      <c r="E775" s="3"/>
    </row>
    <row r="776" spans="2:5">
      <c r="B776" s="3"/>
      <c r="C776" s="3"/>
      <c r="D776" s="3"/>
      <c r="E776" s="3"/>
    </row>
    <row r="777" spans="2:5">
      <c r="B777" s="3"/>
      <c r="C777" s="3"/>
      <c r="D777" s="3"/>
      <c r="E777" s="3"/>
    </row>
    <row r="778" spans="2:5">
      <c r="B778" s="3"/>
      <c r="C778" s="3"/>
      <c r="D778" s="3"/>
      <c r="E778" s="3"/>
    </row>
    <row r="779" spans="2:5">
      <c r="B779" s="3"/>
      <c r="C779" s="3"/>
      <c r="D779" s="3"/>
      <c r="E779" s="3"/>
    </row>
    <row r="780" spans="2:5">
      <c r="B780" s="3"/>
      <c r="C780" s="3"/>
      <c r="D780" s="3"/>
      <c r="E780" s="3"/>
    </row>
    <row r="781" spans="2:5">
      <c r="B781" s="3"/>
      <c r="C781" s="3"/>
      <c r="D781" s="3"/>
      <c r="E781" s="3"/>
    </row>
    <row r="782" spans="2:5">
      <c r="B782" s="3"/>
      <c r="C782" s="3"/>
      <c r="D782" s="3"/>
      <c r="E782" s="3"/>
    </row>
    <row r="783" spans="2:5">
      <c r="B783" s="3"/>
      <c r="C783" s="3"/>
      <c r="D783" s="3"/>
      <c r="E783" s="3"/>
    </row>
    <row r="784" spans="2:5">
      <c r="B784" s="3"/>
      <c r="C784" s="3"/>
      <c r="D784" s="3"/>
      <c r="E784" s="3"/>
    </row>
    <row r="785" spans="2:5">
      <c r="B785" s="3"/>
      <c r="C785" s="3"/>
      <c r="D785" s="3"/>
      <c r="E785" s="3"/>
    </row>
    <row r="786" spans="2:5">
      <c r="B786" s="3"/>
      <c r="C786" s="3"/>
      <c r="D786" s="3"/>
      <c r="E786" s="3"/>
    </row>
    <row r="787" spans="2:5">
      <c r="B787" s="3"/>
      <c r="C787" s="3"/>
      <c r="D787" s="3"/>
      <c r="E787" s="3"/>
    </row>
    <row r="788" spans="2:5">
      <c r="B788" s="3"/>
      <c r="C788" s="3"/>
      <c r="D788" s="3"/>
      <c r="E788" s="3"/>
    </row>
    <row r="789" spans="2:5">
      <c r="B789" s="3"/>
      <c r="C789" s="3"/>
      <c r="D789" s="3"/>
      <c r="E789" s="3"/>
    </row>
    <row r="790" spans="2:5">
      <c r="B790" s="3"/>
      <c r="C790" s="3"/>
      <c r="D790" s="3"/>
      <c r="E790" s="3"/>
    </row>
    <row r="791" spans="2:5">
      <c r="B791" s="3"/>
      <c r="C791" s="3"/>
      <c r="D791" s="3"/>
      <c r="E791" s="3"/>
    </row>
    <row r="792" spans="2:5">
      <c r="B792" s="3"/>
      <c r="C792" s="3"/>
      <c r="D792" s="3"/>
      <c r="E792" s="3"/>
    </row>
    <row r="793" spans="2:5">
      <c r="B793" s="3"/>
      <c r="C793" s="3"/>
      <c r="D793" s="3"/>
      <c r="E793" s="3"/>
    </row>
    <row r="794" spans="2:5">
      <c r="B794" s="3"/>
      <c r="C794" s="3"/>
      <c r="D794" s="3"/>
      <c r="E794" s="3"/>
    </row>
    <row r="795" spans="2:5">
      <c r="B795" s="3"/>
      <c r="C795" s="3"/>
      <c r="D795" s="3"/>
      <c r="E795" s="3"/>
    </row>
    <row r="796" spans="2:5">
      <c r="B796" s="3"/>
      <c r="C796" s="3"/>
      <c r="D796" s="3"/>
      <c r="E796" s="3"/>
    </row>
    <row r="797" spans="2:5">
      <c r="B797" s="3"/>
      <c r="C797" s="3"/>
      <c r="D797" s="3"/>
      <c r="E797" s="3"/>
    </row>
    <row r="798" spans="2:5">
      <c r="B798" s="3"/>
      <c r="C798" s="3"/>
      <c r="D798" s="3"/>
      <c r="E798" s="3"/>
    </row>
    <row r="799" spans="2:5">
      <c r="B799" s="3"/>
      <c r="C799" s="3"/>
      <c r="D799" s="3"/>
      <c r="E799" s="3"/>
    </row>
    <row r="800" spans="2:5">
      <c r="B800" s="3"/>
      <c r="C800" s="3"/>
      <c r="D800" s="3"/>
      <c r="E800" s="3"/>
    </row>
    <row r="801" spans="2:5">
      <c r="B801" s="3"/>
      <c r="C801" s="3"/>
      <c r="D801" s="3"/>
      <c r="E801" s="3"/>
    </row>
    <row r="802" spans="2:5">
      <c r="B802" s="3"/>
      <c r="C802" s="3"/>
      <c r="D802" s="3"/>
      <c r="E802" s="3"/>
    </row>
    <row r="803" spans="2:5">
      <c r="B803" s="3"/>
      <c r="C803" s="3"/>
      <c r="D803" s="3"/>
      <c r="E803" s="3"/>
    </row>
    <row r="804" spans="2:5">
      <c r="B804" s="3"/>
      <c r="C804" s="3"/>
      <c r="D804" s="3"/>
      <c r="E804" s="3"/>
    </row>
    <row r="805" spans="2:5">
      <c r="B805" s="3"/>
      <c r="C805" s="3"/>
      <c r="D805" s="3"/>
      <c r="E805" s="3"/>
    </row>
    <row r="806" spans="2:5">
      <c r="B806" s="3"/>
      <c r="C806" s="3"/>
      <c r="D806" s="3"/>
      <c r="E806" s="3"/>
    </row>
    <row r="807" spans="2:5">
      <c r="B807" s="3"/>
      <c r="C807" s="3"/>
      <c r="D807" s="3"/>
      <c r="E807" s="3"/>
    </row>
    <row r="808" spans="2:5">
      <c r="B808" s="3"/>
      <c r="C808" s="3"/>
      <c r="D808" s="3"/>
      <c r="E808" s="3"/>
    </row>
    <row r="809" spans="2:5">
      <c r="B809" s="3"/>
      <c r="C809" s="3"/>
      <c r="D809" s="3"/>
      <c r="E809" s="3"/>
    </row>
    <row r="810" spans="2:5">
      <c r="B810" s="3"/>
      <c r="C810" s="3"/>
      <c r="D810" s="3"/>
      <c r="E810" s="3"/>
    </row>
    <row r="811" spans="2:5">
      <c r="B811" s="3"/>
      <c r="C811" s="3"/>
      <c r="D811" s="3"/>
      <c r="E811" s="3"/>
    </row>
    <row r="812" spans="2:5">
      <c r="B812" s="3"/>
      <c r="C812" s="3"/>
      <c r="D812" s="3"/>
      <c r="E812" s="3"/>
    </row>
    <row r="813" spans="2:5">
      <c r="B813" s="3"/>
      <c r="C813" s="3"/>
      <c r="D813" s="3"/>
      <c r="E813" s="3"/>
    </row>
    <row r="814" spans="2:5">
      <c r="B814" s="3"/>
      <c r="C814" s="3"/>
      <c r="D814" s="3"/>
      <c r="E814" s="3"/>
    </row>
    <row r="815" spans="2:5">
      <c r="B815" s="3"/>
      <c r="C815" s="3"/>
      <c r="D815" s="3"/>
      <c r="E815" s="3"/>
    </row>
    <row r="816" spans="2:5">
      <c r="B816" s="3"/>
      <c r="C816" s="3"/>
      <c r="D816" s="3"/>
      <c r="E816" s="3"/>
    </row>
    <row r="817" spans="2:5">
      <c r="B817" s="3"/>
      <c r="C817" s="3"/>
      <c r="D817" s="3"/>
      <c r="E817" s="3"/>
    </row>
    <row r="818" spans="2:5">
      <c r="B818" s="3"/>
      <c r="C818" s="3"/>
      <c r="D818" s="3"/>
      <c r="E818" s="3"/>
    </row>
    <row r="819" spans="2:5">
      <c r="B819" s="3"/>
      <c r="C819" s="3"/>
      <c r="D819" s="3"/>
      <c r="E819" s="3"/>
    </row>
    <row r="820" spans="2:5">
      <c r="B820" s="3"/>
      <c r="C820" s="3"/>
      <c r="D820" s="3"/>
      <c r="E820" s="3"/>
    </row>
    <row r="821" spans="2:5">
      <c r="B821" s="3"/>
      <c r="C821" s="3"/>
      <c r="D821" s="3"/>
      <c r="E821" s="3"/>
    </row>
    <row r="822" spans="2:5">
      <c r="B822" s="3"/>
      <c r="C822" s="3"/>
      <c r="D822" s="3"/>
      <c r="E822" s="3"/>
    </row>
    <row r="823" spans="2:5">
      <c r="B823" s="3"/>
      <c r="C823" s="3"/>
      <c r="D823" s="3"/>
      <c r="E823" s="3"/>
    </row>
    <row r="824" spans="2:5">
      <c r="B824" s="3"/>
      <c r="C824" s="3"/>
      <c r="D824" s="3"/>
      <c r="E824" s="3"/>
    </row>
    <row r="825" spans="2:5">
      <c r="B825" s="3"/>
      <c r="C825" s="3"/>
      <c r="D825" s="3"/>
      <c r="E825" s="3"/>
    </row>
    <row r="826" spans="2:5">
      <c r="B826" s="3"/>
      <c r="C826" s="3"/>
      <c r="D826" s="3"/>
      <c r="E826" s="3"/>
    </row>
    <row r="827" spans="2:5">
      <c r="B827" s="3"/>
      <c r="C827" s="3"/>
      <c r="D827" s="3"/>
      <c r="E827" s="3"/>
    </row>
    <row r="828" spans="2:5">
      <c r="B828" s="3"/>
      <c r="C828" s="3"/>
      <c r="D828" s="3"/>
      <c r="E828" s="3"/>
    </row>
    <row r="829" spans="2:5">
      <c r="B829" s="3"/>
      <c r="C829" s="3"/>
      <c r="D829" s="3"/>
      <c r="E829" s="3"/>
    </row>
    <row r="830" spans="2:5">
      <c r="B830" s="3"/>
      <c r="C830" s="3"/>
      <c r="D830" s="3"/>
      <c r="E830" s="3"/>
    </row>
    <row r="831" spans="2:5">
      <c r="B831" s="3"/>
      <c r="C831" s="3"/>
      <c r="D831" s="3"/>
      <c r="E831" s="3"/>
    </row>
    <row r="832" spans="2:5">
      <c r="B832" s="3"/>
      <c r="C832" s="3"/>
      <c r="D832" s="3"/>
      <c r="E832" s="3"/>
    </row>
    <row r="833" spans="2:5">
      <c r="B833" s="3"/>
      <c r="C833" s="3"/>
      <c r="D833" s="3"/>
      <c r="E833" s="3"/>
    </row>
    <row r="834" spans="2:5">
      <c r="B834" s="3"/>
      <c r="C834" s="3"/>
      <c r="D834" s="3"/>
      <c r="E834" s="3"/>
    </row>
    <row r="835" spans="2:5">
      <c r="B835" s="3"/>
      <c r="C835" s="3"/>
      <c r="D835" s="3"/>
      <c r="E835" s="3"/>
    </row>
    <row r="836" spans="2:5">
      <c r="B836" s="3"/>
      <c r="C836" s="3"/>
      <c r="D836" s="3"/>
      <c r="E836" s="3"/>
    </row>
    <row r="837" spans="2:5">
      <c r="B837" s="3"/>
      <c r="C837" s="3"/>
      <c r="D837" s="3"/>
      <c r="E837" s="3"/>
    </row>
    <row r="838" spans="2:5">
      <c r="B838" s="3"/>
      <c r="C838" s="3"/>
      <c r="D838" s="3"/>
      <c r="E838" s="3"/>
    </row>
    <row r="839" spans="2:5">
      <c r="B839" s="3"/>
      <c r="C839" s="3"/>
      <c r="D839" s="3"/>
      <c r="E839" s="3"/>
    </row>
    <row r="840" spans="2:5">
      <c r="B840" s="3"/>
      <c r="C840" s="3"/>
      <c r="D840" s="3"/>
      <c r="E840" s="3"/>
    </row>
    <row r="841" spans="2:5">
      <c r="B841" s="3"/>
      <c r="C841" s="3"/>
      <c r="D841" s="3"/>
      <c r="E841" s="3"/>
    </row>
    <row r="842" spans="2:5">
      <c r="B842" s="3"/>
      <c r="C842" s="3"/>
      <c r="D842" s="3"/>
      <c r="E842" s="3"/>
    </row>
    <row r="843" spans="2:5">
      <c r="B843" s="3"/>
      <c r="C843" s="3"/>
      <c r="D843" s="3"/>
      <c r="E843" s="3"/>
    </row>
    <row r="844" spans="2:5">
      <c r="B844" s="3"/>
      <c r="C844" s="3"/>
      <c r="D844" s="3"/>
      <c r="E844" s="3"/>
    </row>
    <row r="845" spans="2:5">
      <c r="B845" s="3"/>
      <c r="C845" s="3"/>
      <c r="D845" s="3"/>
      <c r="E845" s="3"/>
    </row>
    <row r="846" spans="2:5">
      <c r="B846" s="3"/>
      <c r="C846" s="3"/>
      <c r="D846" s="3"/>
      <c r="E846" s="3"/>
    </row>
    <row r="847" spans="2:5">
      <c r="B847" s="3"/>
      <c r="C847" s="3"/>
      <c r="D847" s="3"/>
      <c r="E847" s="3"/>
    </row>
    <row r="848" spans="2:5">
      <c r="B848" s="3"/>
      <c r="C848" s="3"/>
      <c r="D848" s="3"/>
      <c r="E848" s="3"/>
    </row>
    <row r="849" spans="2:5">
      <c r="B849" s="3"/>
      <c r="C849" s="3"/>
      <c r="D849" s="3"/>
      <c r="E849" s="3"/>
    </row>
    <row r="850" spans="2:5">
      <c r="B850" s="3"/>
      <c r="C850" s="3"/>
      <c r="D850" s="3"/>
      <c r="E850" s="3"/>
    </row>
    <row r="851" spans="2:5">
      <c r="B851" s="3"/>
      <c r="C851" s="3"/>
      <c r="D851" s="3"/>
      <c r="E851" s="3"/>
    </row>
    <row r="852" spans="2:5">
      <c r="B852" s="3"/>
      <c r="C852" s="3"/>
      <c r="D852" s="3"/>
      <c r="E852" s="3"/>
    </row>
    <row r="853" spans="2:5">
      <c r="B853" s="3"/>
      <c r="C853" s="3"/>
      <c r="D853" s="3"/>
      <c r="E853" s="3"/>
    </row>
    <row r="854" spans="2:5">
      <c r="B854" s="3"/>
      <c r="C854" s="3"/>
      <c r="D854" s="3"/>
      <c r="E854" s="3"/>
    </row>
    <row r="855" spans="2:5">
      <c r="B855" s="3"/>
      <c r="C855" s="3"/>
      <c r="D855" s="3"/>
      <c r="E855" s="3"/>
    </row>
    <row r="856" spans="2:5">
      <c r="B856" s="3"/>
      <c r="C856" s="3"/>
      <c r="D856" s="3"/>
      <c r="E856" s="3"/>
    </row>
    <row r="857" spans="2:5">
      <c r="B857" s="3"/>
      <c r="C857" s="3"/>
      <c r="D857" s="3"/>
      <c r="E857" s="3"/>
    </row>
    <row r="858" spans="2:5">
      <c r="B858" s="3"/>
      <c r="C858" s="3"/>
      <c r="D858" s="3"/>
      <c r="E858" s="3"/>
    </row>
    <row r="859" spans="2:5">
      <c r="B859" s="3"/>
      <c r="C859" s="3"/>
      <c r="D859" s="3"/>
      <c r="E859" s="3"/>
    </row>
    <row r="860" spans="2:5">
      <c r="B860" s="3"/>
      <c r="C860" s="3"/>
      <c r="D860" s="3"/>
      <c r="E860" s="3"/>
    </row>
    <row r="861" spans="2:5">
      <c r="B861" s="3"/>
      <c r="C861" s="3"/>
      <c r="D861" s="3"/>
      <c r="E861" s="3"/>
    </row>
    <row r="862" spans="2:5">
      <c r="B862" s="3"/>
      <c r="C862" s="3"/>
      <c r="D862" s="3"/>
      <c r="E862" s="3"/>
    </row>
    <row r="863" spans="2:5">
      <c r="B863" s="3"/>
      <c r="C863" s="3"/>
      <c r="D863" s="3"/>
      <c r="E863" s="3"/>
    </row>
    <row r="864" spans="2:5">
      <c r="B864" s="3"/>
      <c r="C864" s="3"/>
      <c r="D864" s="3"/>
      <c r="E864" s="3"/>
    </row>
    <row r="865" spans="2:5">
      <c r="B865" s="3"/>
      <c r="C865" s="3"/>
      <c r="D865" s="3"/>
      <c r="E865" s="3"/>
    </row>
    <row r="866" spans="2:5">
      <c r="B866" s="3"/>
      <c r="C866" s="3"/>
      <c r="D866" s="3"/>
      <c r="E866" s="3"/>
    </row>
    <row r="867" spans="2:5">
      <c r="B867" s="3"/>
      <c r="C867" s="3"/>
      <c r="D867" s="3"/>
      <c r="E867" s="3"/>
    </row>
    <row r="868" spans="2:5">
      <c r="B868" s="3"/>
      <c r="C868" s="3"/>
      <c r="D868" s="3"/>
      <c r="E868" s="3"/>
    </row>
    <row r="869" spans="2:5">
      <c r="B869" s="3"/>
      <c r="C869" s="3"/>
      <c r="D869" s="3"/>
      <c r="E869" s="3"/>
    </row>
    <row r="870" spans="2:5">
      <c r="B870" s="3"/>
      <c r="C870" s="3"/>
      <c r="D870" s="3"/>
      <c r="E870" s="3"/>
    </row>
    <row r="871" spans="2:5">
      <c r="B871" s="3"/>
      <c r="C871" s="3"/>
      <c r="D871" s="3"/>
      <c r="E871" s="3"/>
    </row>
    <row r="872" spans="2:5">
      <c r="B872" s="3"/>
      <c r="C872" s="3"/>
      <c r="D872" s="3"/>
      <c r="E872" s="3"/>
    </row>
    <row r="873" spans="2:5">
      <c r="B873" s="3"/>
      <c r="C873" s="3"/>
      <c r="D873" s="3"/>
      <c r="E873" s="3"/>
    </row>
    <row r="874" spans="2:5">
      <c r="B874" s="3"/>
      <c r="C874" s="3"/>
      <c r="D874" s="3"/>
      <c r="E874" s="3"/>
    </row>
    <row r="875" spans="2:5">
      <c r="B875" s="3"/>
      <c r="C875" s="3"/>
      <c r="D875" s="3"/>
      <c r="E875" s="3"/>
    </row>
    <row r="876" spans="2:5">
      <c r="B876" s="3"/>
      <c r="C876" s="3"/>
      <c r="D876" s="3"/>
      <c r="E876" s="3"/>
    </row>
    <row r="877" spans="2:5">
      <c r="B877" s="3"/>
      <c r="C877" s="3"/>
      <c r="D877" s="3"/>
      <c r="E877" s="3"/>
    </row>
    <row r="878" spans="2:5">
      <c r="B878" s="3"/>
      <c r="C878" s="3"/>
      <c r="D878" s="3"/>
      <c r="E878" s="3"/>
    </row>
    <row r="879" spans="2:5">
      <c r="B879" s="3"/>
      <c r="C879" s="3"/>
      <c r="D879" s="3"/>
      <c r="E879" s="3"/>
    </row>
    <row r="880" spans="2:5">
      <c r="B880" s="3"/>
      <c r="C880" s="3"/>
      <c r="D880" s="3"/>
      <c r="E880" s="3"/>
    </row>
    <row r="881" spans="2:5">
      <c r="B881" s="3"/>
      <c r="C881" s="3"/>
      <c r="D881" s="3"/>
      <c r="E881" s="3"/>
    </row>
    <row r="882" spans="2:5">
      <c r="B882" s="3"/>
      <c r="C882" s="3"/>
      <c r="D882" s="3"/>
      <c r="E882" s="3"/>
    </row>
    <row r="883" spans="2:5">
      <c r="B883" s="3"/>
      <c r="C883" s="3"/>
      <c r="D883" s="3"/>
      <c r="E883" s="3"/>
    </row>
    <row r="884" spans="2:5">
      <c r="B884" s="3"/>
      <c r="C884" s="3"/>
      <c r="D884" s="3"/>
      <c r="E884" s="3"/>
    </row>
    <row r="885" spans="2:5">
      <c r="B885" s="3"/>
      <c r="C885" s="3"/>
      <c r="D885" s="3"/>
      <c r="E885" s="3"/>
    </row>
    <row r="886" spans="2:5">
      <c r="B886" s="3"/>
      <c r="C886" s="3"/>
      <c r="D886" s="3"/>
      <c r="E886" s="3"/>
    </row>
    <row r="887" spans="2:5">
      <c r="B887" s="3"/>
      <c r="C887" s="3"/>
      <c r="D887" s="3"/>
      <c r="E887" s="3"/>
    </row>
    <row r="888" spans="2:5">
      <c r="B888" s="3"/>
      <c r="C888" s="3"/>
      <c r="D888" s="3"/>
      <c r="E888" s="3"/>
    </row>
    <row r="889" spans="2:5">
      <c r="B889" s="3"/>
      <c r="C889" s="3"/>
      <c r="D889" s="3"/>
      <c r="E889" s="3"/>
    </row>
    <row r="890" spans="2:5">
      <c r="B890" s="3"/>
      <c r="C890" s="3"/>
      <c r="D890" s="3"/>
      <c r="E890" s="3"/>
    </row>
    <row r="891" spans="2:5">
      <c r="B891" s="3"/>
      <c r="C891" s="3"/>
      <c r="D891" s="3"/>
      <c r="E891" s="3"/>
    </row>
    <row r="892" spans="2:5">
      <c r="B892" s="3"/>
      <c r="C892" s="3"/>
      <c r="D892" s="3"/>
      <c r="E892" s="3"/>
    </row>
    <row r="893" spans="2:5">
      <c r="B893" s="3"/>
      <c r="C893" s="3"/>
      <c r="D893" s="3"/>
      <c r="E893" s="3"/>
    </row>
    <row r="894" spans="2:5">
      <c r="B894" s="3"/>
      <c r="C894" s="3"/>
      <c r="D894" s="3"/>
      <c r="E894" s="3"/>
    </row>
    <row r="895" spans="2:5">
      <c r="B895" s="3"/>
      <c r="C895" s="3"/>
      <c r="D895" s="3"/>
      <c r="E895" s="3"/>
    </row>
    <row r="896" spans="2:5">
      <c r="B896" s="3"/>
      <c r="C896" s="3"/>
      <c r="D896" s="3"/>
      <c r="E896" s="3"/>
    </row>
    <row r="897" spans="2:5">
      <c r="B897" s="3"/>
      <c r="C897" s="3"/>
      <c r="D897" s="3"/>
      <c r="E897" s="3"/>
    </row>
    <row r="898" spans="2:5">
      <c r="B898" s="3"/>
      <c r="C898" s="3"/>
      <c r="D898" s="3"/>
      <c r="E898" s="3"/>
    </row>
    <row r="899" spans="2:5">
      <c r="B899" s="3"/>
      <c r="C899" s="3"/>
      <c r="D899" s="3"/>
      <c r="E899" s="3"/>
    </row>
    <row r="900" spans="2:5">
      <c r="B900" s="3"/>
      <c r="C900" s="3"/>
      <c r="D900" s="3"/>
      <c r="E900" s="3"/>
    </row>
    <row r="901" spans="2:5">
      <c r="B901" s="3"/>
      <c r="C901" s="3"/>
      <c r="D901" s="3"/>
      <c r="E901" s="3"/>
    </row>
    <row r="902" spans="2:5">
      <c r="B902" s="3"/>
      <c r="C902" s="3"/>
      <c r="D902" s="3"/>
      <c r="E902" s="3"/>
    </row>
    <row r="903" spans="2:5">
      <c r="B903" s="3"/>
      <c r="C903" s="3"/>
      <c r="D903" s="3"/>
      <c r="E903" s="3"/>
    </row>
    <row r="904" spans="2:5">
      <c r="B904" s="3"/>
      <c r="C904" s="3"/>
      <c r="D904" s="3"/>
      <c r="E904" s="3"/>
    </row>
    <row r="905" spans="2:5">
      <c r="B905" s="3"/>
      <c r="C905" s="3"/>
      <c r="D905" s="3"/>
      <c r="E905" s="3"/>
    </row>
    <row r="906" spans="2:5">
      <c r="B906" s="3"/>
      <c r="C906" s="3"/>
      <c r="D906" s="3"/>
      <c r="E906" s="3"/>
    </row>
    <row r="907" spans="2:5">
      <c r="B907" s="3"/>
      <c r="C907" s="3"/>
      <c r="D907" s="3"/>
      <c r="E907" s="3"/>
    </row>
    <row r="908" spans="2:5">
      <c r="B908" s="3"/>
      <c r="C908" s="3"/>
      <c r="D908" s="3"/>
      <c r="E908" s="3"/>
    </row>
    <row r="909" spans="2:5">
      <c r="B909" s="3"/>
      <c r="C909" s="3"/>
      <c r="D909" s="3"/>
      <c r="E909" s="3"/>
    </row>
    <row r="910" spans="2:5">
      <c r="B910" s="3"/>
      <c r="C910" s="3"/>
      <c r="D910" s="3"/>
      <c r="E910" s="3"/>
    </row>
    <row r="911" spans="2:5">
      <c r="B911" s="3"/>
      <c r="C911" s="3"/>
      <c r="D911" s="3"/>
      <c r="E911" s="3"/>
    </row>
    <row r="912" spans="2:5">
      <c r="B912" s="3"/>
      <c r="C912" s="3"/>
      <c r="D912" s="3"/>
      <c r="E912" s="3"/>
    </row>
    <row r="913" spans="2:5">
      <c r="B913" s="3"/>
      <c r="C913" s="3"/>
      <c r="D913" s="3"/>
      <c r="E913" s="3"/>
    </row>
    <row r="914" spans="2:5">
      <c r="B914" s="3"/>
      <c r="C914" s="3"/>
      <c r="D914" s="3"/>
      <c r="E914" s="3"/>
    </row>
    <row r="915" spans="2:5">
      <c r="B915" s="3"/>
      <c r="C915" s="3"/>
      <c r="D915" s="3"/>
      <c r="E915" s="3"/>
    </row>
    <row r="916" spans="2:5">
      <c r="B916" s="3"/>
      <c r="C916" s="3"/>
      <c r="D916" s="3"/>
      <c r="E916" s="3"/>
    </row>
    <row r="917" spans="2:5">
      <c r="B917" s="3"/>
      <c r="C917" s="3"/>
      <c r="D917" s="3"/>
      <c r="E917" s="3"/>
    </row>
    <row r="918" spans="2:5">
      <c r="B918" s="3"/>
      <c r="C918" s="3"/>
      <c r="D918" s="3"/>
      <c r="E918" s="3"/>
    </row>
    <row r="919" spans="2:5">
      <c r="B919" s="3"/>
      <c r="C919" s="3"/>
      <c r="D919" s="3"/>
      <c r="E919" s="3"/>
    </row>
    <row r="920" spans="2:5">
      <c r="B920" s="3"/>
      <c r="C920" s="3"/>
      <c r="D920" s="3"/>
      <c r="E920" s="3"/>
    </row>
    <row r="921" spans="2:5">
      <c r="B921" s="3"/>
      <c r="C921" s="3"/>
      <c r="D921" s="3"/>
      <c r="E921" s="3"/>
    </row>
    <row r="922" spans="2:5">
      <c r="B922" s="3"/>
      <c r="C922" s="3"/>
      <c r="D922" s="3"/>
      <c r="E922" s="3"/>
    </row>
    <row r="923" spans="2:5">
      <c r="B923" s="3"/>
      <c r="C923" s="3"/>
      <c r="D923" s="3"/>
      <c r="E923" s="3"/>
    </row>
    <row r="924" spans="2:5">
      <c r="B924" s="3"/>
      <c r="C924" s="3"/>
      <c r="D924" s="3"/>
      <c r="E924" s="3"/>
    </row>
    <row r="925" spans="2:5">
      <c r="B925" s="3"/>
      <c r="C925" s="3"/>
      <c r="D925" s="3"/>
      <c r="E925" s="3"/>
    </row>
    <row r="926" spans="2:5">
      <c r="B926" s="3"/>
      <c r="C926" s="3"/>
      <c r="D926" s="3"/>
      <c r="E926" s="3"/>
    </row>
    <row r="927" spans="2:5">
      <c r="B927" s="3"/>
      <c r="C927" s="3"/>
      <c r="D927" s="3"/>
      <c r="E927" s="3"/>
    </row>
    <row r="928" spans="2:5">
      <c r="B928" s="3"/>
      <c r="C928" s="3"/>
      <c r="D928" s="3"/>
      <c r="E928" s="3"/>
    </row>
    <row r="929" spans="2:5">
      <c r="B929" s="3"/>
      <c r="C929" s="3"/>
      <c r="D929" s="3"/>
      <c r="E929" s="3"/>
    </row>
    <row r="930" spans="2:5">
      <c r="B930" s="3"/>
      <c r="C930" s="3"/>
      <c r="D930" s="3"/>
      <c r="E930" s="3"/>
    </row>
    <row r="931" spans="2:5">
      <c r="B931" s="3"/>
      <c r="C931" s="3"/>
      <c r="D931" s="3"/>
      <c r="E931" s="3"/>
    </row>
    <row r="932" spans="2:5">
      <c r="B932" s="3"/>
      <c r="C932" s="3"/>
      <c r="D932" s="3"/>
      <c r="E932" s="3"/>
    </row>
    <row r="933" spans="2:5">
      <c r="B933" s="3"/>
      <c r="C933" s="3"/>
      <c r="D933" s="3"/>
      <c r="E933" s="3"/>
    </row>
    <row r="934" spans="2:5">
      <c r="B934" s="3"/>
      <c r="C934" s="3"/>
      <c r="D934" s="3"/>
      <c r="E934" s="3"/>
    </row>
    <row r="935" spans="2:5">
      <c r="B935" s="3"/>
      <c r="C935" s="3"/>
      <c r="D935" s="3"/>
      <c r="E935" s="3"/>
    </row>
    <row r="936" spans="2:5">
      <c r="B936" s="3"/>
      <c r="C936" s="3"/>
      <c r="D936" s="3"/>
      <c r="E936" s="3"/>
    </row>
    <row r="937" spans="2:5">
      <c r="B937" s="3"/>
      <c r="C937" s="3"/>
      <c r="D937" s="3"/>
      <c r="E937" s="3"/>
    </row>
    <row r="938" spans="2:5">
      <c r="B938" s="3"/>
      <c r="C938" s="3"/>
      <c r="D938" s="3"/>
      <c r="E938" s="3"/>
    </row>
    <row r="939" spans="2:5">
      <c r="B939" s="3"/>
      <c r="C939" s="3"/>
      <c r="D939" s="3"/>
      <c r="E939" s="3"/>
    </row>
    <row r="940" spans="2:5">
      <c r="B940" s="3"/>
      <c r="C940" s="3"/>
      <c r="D940" s="3"/>
      <c r="E940" s="3"/>
    </row>
    <row r="941" spans="2:5">
      <c r="B941" s="3"/>
      <c r="C941" s="3"/>
      <c r="D941" s="3"/>
      <c r="E941" s="3"/>
    </row>
    <row r="942" spans="2:5">
      <c r="B942" s="3"/>
      <c r="C942" s="3"/>
      <c r="D942" s="3"/>
      <c r="E942" s="3"/>
    </row>
    <row r="943" spans="2:5">
      <c r="B943" s="3"/>
      <c r="C943" s="3"/>
      <c r="D943" s="3"/>
      <c r="E943" s="3"/>
    </row>
    <row r="944" spans="2:5">
      <c r="B944" s="3"/>
      <c r="C944" s="3"/>
      <c r="D944" s="3"/>
      <c r="E944" s="3"/>
    </row>
    <row r="945" spans="2:5">
      <c r="B945" s="3"/>
      <c r="C945" s="3"/>
      <c r="D945" s="3"/>
      <c r="E945" s="3"/>
    </row>
    <row r="946" spans="2:5">
      <c r="B946" s="3"/>
      <c r="C946" s="3"/>
      <c r="D946" s="3"/>
      <c r="E946" s="3"/>
    </row>
    <row r="947" spans="2:5">
      <c r="B947" s="3"/>
      <c r="C947" s="3"/>
      <c r="D947" s="3"/>
      <c r="E947" s="3"/>
    </row>
    <row r="948" spans="2:5">
      <c r="B948" s="3"/>
      <c r="C948" s="3"/>
      <c r="D948" s="3"/>
      <c r="E948" s="3"/>
    </row>
    <row r="949" spans="2:5">
      <c r="B949" s="3"/>
      <c r="C949" s="3"/>
      <c r="D949" s="3"/>
      <c r="E949" s="3"/>
    </row>
    <row r="950" spans="2:5">
      <c r="B950" s="3"/>
      <c r="C950" s="3"/>
      <c r="D950" s="3"/>
      <c r="E950" s="3"/>
    </row>
    <row r="951" spans="2:5">
      <c r="B951" s="3"/>
      <c r="C951" s="3"/>
      <c r="D951" s="3"/>
      <c r="E951" s="3"/>
    </row>
    <row r="952" spans="2:5">
      <c r="B952" s="3"/>
      <c r="C952" s="3"/>
      <c r="D952" s="3"/>
      <c r="E952" s="3"/>
    </row>
    <row r="953" spans="2:5">
      <c r="B953" s="3"/>
      <c r="C953" s="3"/>
      <c r="D953" s="3"/>
      <c r="E953" s="3"/>
    </row>
    <row r="954" spans="2:5">
      <c r="B954" s="3"/>
      <c r="C954" s="3"/>
      <c r="D954" s="3"/>
      <c r="E954" s="3"/>
    </row>
    <row r="955" spans="2:5">
      <c r="B955" s="3"/>
      <c r="C955" s="3"/>
      <c r="D955" s="3"/>
      <c r="E955" s="3"/>
    </row>
    <row r="956" spans="2:5">
      <c r="B956" s="3"/>
      <c r="C956" s="3"/>
      <c r="D956" s="3"/>
      <c r="E956" s="3"/>
    </row>
    <row r="957" spans="2:5">
      <c r="B957" s="3"/>
      <c r="C957" s="3"/>
      <c r="D957" s="3"/>
      <c r="E957" s="3"/>
    </row>
    <row r="958" spans="2:5">
      <c r="B958" s="3"/>
      <c r="C958" s="3"/>
      <c r="D958" s="3"/>
      <c r="E958" s="3"/>
    </row>
    <row r="959" spans="2:5">
      <c r="B959" s="3"/>
      <c r="C959" s="3"/>
      <c r="D959" s="3"/>
      <c r="E959" s="3"/>
    </row>
    <row r="960" spans="2:5">
      <c r="B960" s="3"/>
      <c r="C960" s="3"/>
      <c r="D960" s="3"/>
      <c r="E960" s="3"/>
    </row>
    <row r="961" spans="2:5">
      <c r="B961" s="3"/>
      <c r="C961" s="3"/>
      <c r="D961" s="3"/>
      <c r="E961" s="3"/>
    </row>
    <row r="962" spans="2:5">
      <c r="B962" s="3"/>
      <c r="C962" s="3"/>
      <c r="D962" s="3"/>
      <c r="E962" s="3"/>
    </row>
    <row r="963" spans="2:5">
      <c r="B963" s="3"/>
      <c r="C963" s="3"/>
      <c r="D963" s="3"/>
      <c r="E963" s="3"/>
    </row>
    <row r="964" spans="2:5">
      <c r="B964" s="3"/>
      <c r="C964" s="3"/>
      <c r="D964" s="3"/>
      <c r="E964" s="3"/>
    </row>
    <row r="965" spans="2:5">
      <c r="B965" s="3"/>
      <c r="C965" s="3"/>
      <c r="D965" s="3"/>
      <c r="E965" s="3"/>
    </row>
    <row r="966" spans="2:5">
      <c r="B966" s="3"/>
      <c r="C966" s="3"/>
      <c r="D966" s="3"/>
      <c r="E966" s="3"/>
    </row>
    <row r="967" spans="2:5">
      <c r="B967" s="3"/>
      <c r="C967" s="3"/>
      <c r="D967" s="3"/>
      <c r="E967" s="3"/>
    </row>
    <row r="968" spans="2:5">
      <c r="B968" s="3"/>
      <c r="C968" s="3"/>
      <c r="D968" s="3"/>
      <c r="E968" s="3"/>
    </row>
    <row r="969" spans="2:5">
      <c r="B969" s="3"/>
      <c r="C969" s="3"/>
      <c r="D969" s="3"/>
      <c r="E969" s="3"/>
    </row>
    <row r="970" spans="2:5">
      <c r="B970" s="3"/>
      <c r="C970" s="3"/>
      <c r="D970" s="3"/>
      <c r="E970" s="3"/>
    </row>
    <row r="971" spans="2:5">
      <c r="B971" s="3"/>
      <c r="C971" s="3"/>
      <c r="D971" s="3"/>
      <c r="E971" s="3"/>
    </row>
    <row r="972" spans="2:5">
      <c r="B972" s="3"/>
      <c r="C972" s="3"/>
      <c r="D972" s="3"/>
      <c r="E972" s="3"/>
    </row>
    <row r="973" spans="2:5">
      <c r="B973" s="3"/>
      <c r="C973" s="3"/>
      <c r="D973" s="3"/>
      <c r="E973" s="3"/>
    </row>
    <row r="974" spans="2:5">
      <c r="B974" s="3"/>
      <c r="C974" s="3"/>
      <c r="D974" s="3"/>
      <c r="E974" s="3"/>
    </row>
    <row r="975" spans="2:5">
      <c r="B975" s="3"/>
      <c r="C975" s="3"/>
      <c r="D975" s="3"/>
      <c r="E975" s="3"/>
    </row>
    <row r="976" spans="2:5">
      <c r="B976" s="3"/>
      <c r="C976" s="3"/>
      <c r="D976" s="3"/>
      <c r="E976" s="3"/>
    </row>
    <row r="977" spans="2:5">
      <c r="B977" s="3"/>
      <c r="C977" s="3"/>
      <c r="D977" s="3"/>
      <c r="E977" s="3"/>
    </row>
    <row r="978" spans="2:5">
      <c r="B978" s="3"/>
      <c r="C978" s="3"/>
      <c r="D978" s="3"/>
      <c r="E978" s="3"/>
    </row>
    <row r="979" spans="2:5">
      <c r="B979" s="3"/>
      <c r="C979" s="3"/>
      <c r="D979" s="3"/>
      <c r="E979" s="3"/>
    </row>
    <row r="980" spans="2:5">
      <c r="B980" s="3"/>
      <c r="C980" s="3"/>
      <c r="D980" s="3"/>
      <c r="E980" s="3"/>
    </row>
    <row r="981" spans="2:5">
      <c r="B981" s="3"/>
      <c r="C981" s="3"/>
      <c r="D981" s="3"/>
      <c r="E981" s="3"/>
    </row>
    <row r="982" spans="2:5">
      <c r="B982" s="3"/>
      <c r="C982" s="3"/>
      <c r="D982" s="3"/>
      <c r="E982" s="3"/>
    </row>
    <row r="983" spans="2:5">
      <c r="B983" s="3"/>
      <c r="C983" s="3"/>
      <c r="D983" s="3"/>
      <c r="E983" s="3"/>
    </row>
    <row r="984" spans="2:5">
      <c r="B984" s="3"/>
      <c r="C984" s="3"/>
      <c r="D984" s="3"/>
      <c r="E984" s="3"/>
    </row>
    <row r="985" spans="2:5">
      <c r="B985" s="3"/>
      <c r="C985" s="3"/>
      <c r="D985" s="3"/>
      <c r="E985" s="3"/>
    </row>
    <row r="986" spans="2:5">
      <c r="B986" s="3"/>
      <c r="C986" s="3"/>
      <c r="D986" s="3"/>
      <c r="E986" s="3"/>
    </row>
    <row r="987" spans="2:5">
      <c r="B987" s="3"/>
      <c r="C987" s="3"/>
      <c r="D987" s="3"/>
      <c r="E987" s="3"/>
    </row>
    <row r="988" spans="2:5">
      <c r="B988" s="3"/>
      <c r="C988" s="3"/>
      <c r="D988" s="3"/>
      <c r="E988" s="3"/>
    </row>
    <row r="989" spans="2:5">
      <c r="B989" s="3"/>
      <c r="C989" s="3"/>
      <c r="D989" s="3"/>
      <c r="E989" s="3"/>
    </row>
    <row r="990" spans="2:5">
      <c r="B990" s="3"/>
      <c r="C990" s="3"/>
      <c r="D990" s="3"/>
      <c r="E990" s="3"/>
    </row>
    <row r="991" spans="2:5">
      <c r="B991" s="3"/>
      <c r="C991" s="3"/>
      <c r="D991" s="3"/>
      <c r="E991" s="3"/>
    </row>
    <row r="992" spans="2:5">
      <c r="B992" s="3"/>
      <c r="C992" s="3"/>
      <c r="D992" s="3"/>
      <c r="E992" s="3"/>
    </row>
    <row r="993" spans="2:5">
      <c r="B993" s="3"/>
      <c r="C993" s="3"/>
      <c r="D993" s="3"/>
      <c r="E993" s="3"/>
    </row>
    <row r="994" spans="2:5">
      <c r="B994" s="3"/>
      <c r="C994" s="3"/>
      <c r="D994" s="3"/>
      <c r="E994" s="3"/>
    </row>
    <row r="995" spans="2:5">
      <c r="B995" s="3"/>
      <c r="C995" s="3"/>
      <c r="D995" s="3"/>
      <c r="E995" s="3"/>
    </row>
    <row r="996" spans="2:5">
      <c r="B996" s="3"/>
      <c r="C996" s="3"/>
      <c r="D996" s="3"/>
      <c r="E996" s="3"/>
    </row>
    <row r="997" spans="2:5">
      <c r="B997" s="3"/>
      <c r="C997" s="3"/>
      <c r="D997" s="3"/>
      <c r="E997" s="3"/>
    </row>
    <row r="998" spans="2:5">
      <c r="B998" s="3"/>
      <c r="C998" s="3"/>
      <c r="D998" s="3"/>
      <c r="E998" s="3"/>
    </row>
    <row r="999" spans="2:5">
      <c r="B999" s="3"/>
      <c r="C999" s="3"/>
      <c r="D999" s="3"/>
      <c r="E999" s="3"/>
    </row>
    <row r="1000" spans="2:5">
      <c r="B1000" s="3"/>
      <c r="C1000" s="3"/>
      <c r="D1000" s="3"/>
      <c r="E1000" s="3"/>
    </row>
    <row r="1001" spans="2:5">
      <c r="B1001" s="3"/>
      <c r="C1001" s="3"/>
      <c r="D1001" s="3"/>
      <c r="E1001" s="3"/>
    </row>
    <row r="1002" spans="2:5">
      <c r="B1002" s="3"/>
      <c r="C1002" s="3"/>
      <c r="D1002" s="3"/>
      <c r="E1002" s="3"/>
    </row>
    <row r="1003" spans="2:5">
      <c r="B1003" s="3"/>
      <c r="C1003" s="3"/>
      <c r="D1003" s="3"/>
      <c r="E1003" s="3"/>
    </row>
    <row r="1004" spans="2:5">
      <c r="B1004" s="3"/>
      <c r="C1004" s="3"/>
      <c r="D1004" s="3"/>
      <c r="E1004" s="3"/>
    </row>
    <row r="1005" spans="2:5">
      <c r="B1005" s="3"/>
      <c r="C1005" s="3"/>
      <c r="D1005" s="3"/>
      <c r="E1005" s="3"/>
    </row>
    <row r="1006" spans="2:5">
      <c r="B1006" s="3"/>
      <c r="C1006" s="3"/>
      <c r="D1006" s="3"/>
      <c r="E1006" s="3"/>
    </row>
    <row r="1007" spans="2:5">
      <c r="B1007" s="3"/>
      <c r="C1007" s="3"/>
      <c r="D1007" s="3"/>
      <c r="E1007" s="3"/>
    </row>
    <row r="1008" spans="2:5">
      <c r="B1008" s="3"/>
      <c r="C1008" s="3"/>
      <c r="D1008" s="3"/>
      <c r="E1008" s="3"/>
    </row>
    <row r="1009" spans="2:5">
      <c r="B1009" s="3"/>
      <c r="C1009" s="3"/>
      <c r="D1009" s="3"/>
      <c r="E1009" s="3"/>
    </row>
    <row r="1010" spans="2:5">
      <c r="B1010" s="3"/>
      <c r="C1010" s="3"/>
      <c r="D1010" s="3"/>
      <c r="E1010" s="3"/>
    </row>
    <row r="1011" spans="2:5">
      <c r="B1011" s="3"/>
      <c r="C1011" s="3"/>
      <c r="D1011" s="3"/>
      <c r="E1011" s="3"/>
    </row>
    <row r="1012" spans="2:5">
      <c r="B1012" s="3"/>
      <c r="C1012" s="3"/>
      <c r="D1012" s="3"/>
      <c r="E1012" s="3"/>
    </row>
    <row r="1013" spans="2:5">
      <c r="B1013" s="3"/>
      <c r="C1013" s="3"/>
      <c r="D1013" s="3"/>
      <c r="E1013" s="3"/>
    </row>
    <row r="1014" spans="2:5">
      <c r="B1014" s="3"/>
      <c r="C1014" s="3"/>
      <c r="D1014" s="3"/>
      <c r="E1014" s="3"/>
    </row>
    <row r="1015" spans="2:5">
      <c r="B1015" s="3"/>
      <c r="C1015" s="3"/>
      <c r="D1015" s="3"/>
      <c r="E1015" s="3"/>
    </row>
    <row r="1016" spans="2:5">
      <c r="B1016" s="3"/>
      <c r="C1016" s="3"/>
      <c r="D1016" s="3"/>
      <c r="E1016" s="3"/>
    </row>
    <row r="1017" spans="2:5">
      <c r="B1017" s="3"/>
      <c r="C1017" s="3"/>
      <c r="D1017" s="3"/>
      <c r="E1017" s="3"/>
    </row>
    <row r="1018" spans="2:5">
      <c r="B1018" s="3"/>
      <c r="C1018" s="3"/>
      <c r="D1018" s="3"/>
      <c r="E1018" s="3"/>
    </row>
    <row r="1019" spans="2:5">
      <c r="B1019" s="3"/>
      <c r="C1019" s="3"/>
      <c r="D1019" s="3"/>
      <c r="E1019" s="3"/>
    </row>
    <row r="1020" spans="2:5">
      <c r="B1020" s="3"/>
      <c r="C1020" s="3"/>
      <c r="D1020" s="3"/>
      <c r="E1020" s="3"/>
    </row>
    <row r="1021" spans="2:5">
      <c r="B1021" s="3"/>
      <c r="C1021" s="3"/>
      <c r="D1021" s="3"/>
      <c r="E1021" s="3"/>
    </row>
    <row r="1022" spans="2:5">
      <c r="B1022" s="3"/>
      <c r="C1022" s="3"/>
      <c r="D1022" s="3"/>
      <c r="E1022" s="3"/>
    </row>
    <row r="1023" spans="2:5">
      <c r="B1023" s="3"/>
      <c r="C1023" s="3"/>
      <c r="D1023" s="3"/>
      <c r="E1023" s="3"/>
    </row>
    <row r="1024" spans="2:5">
      <c r="B1024" s="3"/>
      <c r="C1024" s="3"/>
      <c r="D1024" s="3"/>
      <c r="E1024" s="3"/>
    </row>
    <row r="1025" spans="2:5">
      <c r="B1025" s="3"/>
      <c r="C1025" s="3"/>
      <c r="D1025" s="3"/>
      <c r="E1025" s="3"/>
    </row>
    <row r="1026" spans="2:5">
      <c r="B1026" s="3"/>
      <c r="C1026" s="3"/>
      <c r="D1026" s="3"/>
      <c r="E1026" s="3"/>
    </row>
    <row r="1027" spans="2:5">
      <c r="B1027" s="3"/>
      <c r="C1027" s="3"/>
      <c r="D1027" s="3"/>
      <c r="E1027" s="3"/>
    </row>
    <row r="1028" spans="2:5">
      <c r="B1028" s="3"/>
      <c r="C1028" s="3"/>
      <c r="D1028" s="3"/>
      <c r="E1028" s="3"/>
    </row>
    <row r="1029" spans="2:5">
      <c r="B1029" s="3"/>
      <c r="C1029" s="3"/>
      <c r="D1029" s="3"/>
      <c r="E1029" s="3"/>
    </row>
    <row r="1030" spans="2:5">
      <c r="B1030" s="3"/>
      <c r="C1030" s="3"/>
      <c r="D1030" s="3"/>
      <c r="E1030" s="3"/>
    </row>
    <row r="1031" spans="2:5">
      <c r="B1031" s="3"/>
      <c r="C1031" s="3"/>
      <c r="D1031" s="3"/>
      <c r="E1031" s="3"/>
    </row>
    <row r="1032" spans="2:5">
      <c r="B1032" s="3"/>
      <c r="C1032" s="3"/>
      <c r="D1032" s="3"/>
      <c r="E1032" s="3"/>
    </row>
    <row r="1033" spans="2:5">
      <c r="B1033" s="3"/>
      <c r="C1033" s="3"/>
      <c r="D1033" s="3"/>
      <c r="E1033" s="3"/>
    </row>
    <row r="1034" spans="2:5">
      <c r="B1034" s="3"/>
      <c r="C1034" s="3"/>
      <c r="D1034" s="3"/>
      <c r="E1034" s="3"/>
    </row>
    <row r="1035" spans="2:5">
      <c r="B1035" s="3"/>
      <c r="C1035" s="3"/>
      <c r="D1035" s="3"/>
      <c r="E1035" s="3"/>
    </row>
    <row r="1036" spans="2:5">
      <c r="B1036" s="3"/>
      <c r="C1036" s="3"/>
      <c r="D1036" s="3"/>
      <c r="E1036" s="3"/>
    </row>
    <row r="1037" spans="2:5">
      <c r="B1037" s="3"/>
      <c r="C1037" s="3"/>
      <c r="D1037" s="3"/>
      <c r="E1037" s="3"/>
    </row>
    <row r="1038" spans="2:5">
      <c r="B1038" s="3"/>
      <c r="C1038" s="3"/>
      <c r="D1038" s="3"/>
      <c r="E1038" s="3"/>
    </row>
    <row r="1039" spans="2:5">
      <c r="B1039" s="3"/>
      <c r="C1039" s="3"/>
      <c r="D1039" s="3"/>
      <c r="E1039" s="3"/>
    </row>
    <row r="1040" spans="2:5">
      <c r="B1040" s="3"/>
      <c r="C1040" s="3"/>
      <c r="D1040" s="3"/>
      <c r="E1040" s="3"/>
    </row>
    <row r="1041" spans="2:5">
      <c r="B1041" s="3"/>
      <c r="C1041" s="3"/>
      <c r="D1041" s="3"/>
      <c r="E1041" s="3"/>
    </row>
    <row r="1042" spans="2:5">
      <c r="B1042" s="3"/>
      <c r="C1042" s="3"/>
      <c r="D1042" s="3"/>
      <c r="E1042" s="3"/>
    </row>
    <row r="1043" spans="2:5">
      <c r="B1043" s="3"/>
      <c r="C1043" s="3"/>
      <c r="D1043" s="3"/>
      <c r="E1043" s="3"/>
    </row>
    <row r="1044" spans="2:5">
      <c r="B1044" s="3"/>
      <c r="C1044" s="3"/>
      <c r="D1044" s="3"/>
      <c r="E1044" s="3"/>
    </row>
    <row r="1045" spans="2:5">
      <c r="B1045" s="3"/>
      <c r="C1045" s="3"/>
      <c r="D1045" s="3"/>
      <c r="E1045" s="3"/>
    </row>
    <row r="1046" spans="2:5">
      <c r="B1046" s="3"/>
      <c r="C1046" s="3"/>
      <c r="D1046" s="3"/>
      <c r="E1046" s="3"/>
    </row>
    <row r="1047" spans="2:5">
      <c r="B1047" s="3"/>
      <c r="C1047" s="3"/>
      <c r="D1047" s="3"/>
      <c r="E1047" s="3"/>
    </row>
    <row r="1048" spans="2:5">
      <c r="B1048" s="3"/>
      <c r="C1048" s="3"/>
      <c r="D1048" s="3"/>
      <c r="E1048" s="3"/>
    </row>
    <row r="1049" spans="2:5">
      <c r="B1049" s="3"/>
      <c r="C1049" s="3"/>
      <c r="D1049" s="3"/>
      <c r="E1049" s="3"/>
    </row>
    <row r="1050" spans="2:5">
      <c r="B1050" s="3"/>
      <c r="C1050" s="3"/>
      <c r="D1050" s="3"/>
      <c r="E1050" s="3"/>
    </row>
    <row r="1051" spans="2:5">
      <c r="B1051" s="3"/>
      <c r="C1051" s="3"/>
      <c r="D1051" s="3"/>
      <c r="E1051" s="3"/>
    </row>
    <row r="1052" spans="2:5">
      <c r="B1052" s="3"/>
      <c r="C1052" s="3"/>
      <c r="D1052" s="3"/>
      <c r="E1052" s="3"/>
    </row>
    <row r="1053" spans="2:5">
      <c r="B1053" s="3"/>
      <c r="C1053" s="3"/>
      <c r="D1053" s="3"/>
      <c r="E1053" s="3"/>
    </row>
    <row r="1054" spans="2:5">
      <c r="B1054" s="3"/>
      <c r="C1054" s="3"/>
      <c r="D1054" s="3"/>
      <c r="E1054" s="3"/>
    </row>
    <row r="1055" spans="2:5">
      <c r="B1055" s="3"/>
      <c r="C1055" s="3"/>
      <c r="D1055" s="3"/>
      <c r="E1055" s="3"/>
    </row>
    <row r="1056" spans="2:5">
      <c r="B1056" s="3"/>
      <c r="C1056" s="3"/>
      <c r="D1056" s="3"/>
      <c r="E1056" s="3"/>
    </row>
    <row r="1057" spans="2:5">
      <c r="B1057" s="3"/>
      <c r="C1057" s="3"/>
      <c r="D1057" s="3"/>
      <c r="E1057" s="3"/>
    </row>
    <row r="1058" spans="2:5">
      <c r="B1058" s="3"/>
      <c r="C1058" s="3"/>
      <c r="D1058" s="3"/>
      <c r="E1058" s="3"/>
    </row>
    <row r="1059" spans="2:5">
      <c r="B1059" s="3"/>
      <c r="C1059" s="3"/>
      <c r="D1059" s="3"/>
      <c r="E1059" s="3"/>
    </row>
    <row r="1060" spans="2:5">
      <c r="B1060" s="3"/>
      <c r="C1060" s="3"/>
      <c r="D1060" s="3"/>
      <c r="E1060" s="3"/>
    </row>
    <row r="1061" spans="2:5">
      <c r="B1061" s="3"/>
      <c r="C1061" s="3"/>
      <c r="D1061" s="3"/>
      <c r="E1061" s="3"/>
    </row>
    <row r="1062" spans="2:5">
      <c r="B1062" s="3"/>
      <c r="C1062" s="3"/>
      <c r="D1062" s="3"/>
      <c r="E1062" s="3"/>
    </row>
    <row r="1063" spans="2:5">
      <c r="B1063" s="3"/>
      <c r="C1063" s="3"/>
      <c r="D1063" s="3"/>
      <c r="E1063" s="3"/>
    </row>
    <row r="1064" spans="2:5">
      <c r="B1064" s="3"/>
      <c r="C1064" s="3"/>
      <c r="D1064" s="3"/>
      <c r="E1064" s="3"/>
    </row>
    <row r="1065" spans="2:5">
      <c r="B1065" s="3"/>
      <c r="C1065" s="3"/>
      <c r="D1065" s="3"/>
      <c r="E1065" s="3"/>
    </row>
    <row r="1066" spans="2:5">
      <c r="B1066" s="3"/>
      <c r="C1066" s="3"/>
      <c r="D1066" s="3"/>
      <c r="E1066" s="3"/>
    </row>
    <row r="1067" spans="2:5">
      <c r="B1067" s="3"/>
      <c r="C1067" s="3"/>
      <c r="D1067" s="3"/>
      <c r="E1067" s="3"/>
    </row>
    <row r="1068" spans="2:5">
      <c r="B1068" s="3"/>
      <c r="C1068" s="3"/>
      <c r="D1068" s="3"/>
      <c r="E1068" s="3"/>
    </row>
    <row r="1069" spans="2:5">
      <c r="B1069" s="3"/>
      <c r="C1069" s="3"/>
      <c r="D1069" s="3"/>
      <c r="E1069" s="3"/>
    </row>
    <row r="1070" spans="2:5">
      <c r="B1070" s="3"/>
      <c r="C1070" s="3"/>
      <c r="D1070" s="3"/>
      <c r="E1070" s="3"/>
    </row>
    <row r="1071" spans="2:5">
      <c r="B1071" s="3"/>
      <c r="C1071" s="3"/>
      <c r="D1071" s="3"/>
      <c r="E1071" s="3"/>
    </row>
    <row r="1072" spans="2:5">
      <c r="B1072" s="3"/>
      <c r="C1072" s="3"/>
      <c r="D1072" s="3"/>
      <c r="E1072" s="3"/>
    </row>
    <row r="1073" spans="2:5">
      <c r="B1073" s="3"/>
      <c r="C1073" s="3"/>
      <c r="D1073" s="3"/>
      <c r="E1073" s="3"/>
    </row>
    <row r="1074" spans="2:5">
      <c r="B1074" s="3"/>
      <c r="C1074" s="3"/>
      <c r="D1074" s="3"/>
      <c r="E1074" s="3"/>
    </row>
    <row r="1075" spans="2:5">
      <c r="B1075" s="3"/>
      <c r="C1075" s="3"/>
      <c r="D1075" s="3"/>
      <c r="E1075" s="3"/>
    </row>
    <row r="1076" spans="2:5">
      <c r="B1076" s="3"/>
      <c r="C1076" s="3"/>
      <c r="D1076" s="3"/>
      <c r="E1076" s="3"/>
    </row>
    <row r="1077" spans="2:5">
      <c r="B1077" s="3"/>
      <c r="C1077" s="3"/>
      <c r="D1077" s="3"/>
      <c r="E1077" s="3"/>
    </row>
    <row r="1078" spans="2:5">
      <c r="B1078" s="3"/>
      <c r="C1078" s="3"/>
      <c r="D1078" s="3"/>
      <c r="E1078" s="3"/>
    </row>
    <row r="1079" spans="2:5">
      <c r="B1079" s="3"/>
      <c r="C1079" s="3"/>
      <c r="D1079" s="3"/>
      <c r="E1079" s="3"/>
    </row>
    <row r="1080" spans="2:5">
      <c r="B1080" s="3"/>
      <c r="C1080" s="3"/>
      <c r="D1080" s="3"/>
      <c r="E1080" s="3"/>
    </row>
    <row r="1081" spans="2:5">
      <c r="B1081" s="3"/>
      <c r="C1081" s="3"/>
      <c r="D1081" s="3"/>
      <c r="E1081" s="3"/>
    </row>
    <row r="1082" spans="2:5">
      <c r="B1082" s="3"/>
      <c r="C1082" s="3"/>
      <c r="D1082" s="3"/>
      <c r="E1082" s="3"/>
    </row>
    <row r="1083" spans="2:5">
      <c r="B1083" s="3"/>
      <c r="C1083" s="3"/>
      <c r="D1083" s="3"/>
      <c r="E1083" s="3"/>
    </row>
    <row r="1084" spans="2:5">
      <c r="B1084" s="3"/>
      <c r="C1084" s="3"/>
      <c r="D1084" s="3"/>
      <c r="E1084" s="3"/>
    </row>
    <row r="1085" spans="2:5">
      <c r="B1085" s="3"/>
      <c r="C1085" s="3"/>
      <c r="D1085" s="3"/>
      <c r="E1085" s="3"/>
    </row>
    <row r="1086" spans="2:5">
      <c r="B1086" s="3"/>
      <c r="C1086" s="3"/>
      <c r="D1086" s="3"/>
      <c r="E1086" s="3"/>
    </row>
    <row r="1087" spans="2:5">
      <c r="B1087" s="3"/>
      <c r="C1087" s="3"/>
      <c r="D1087" s="3"/>
      <c r="E1087" s="3"/>
    </row>
    <row r="1088" spans="2:5">
      <c r="B1088" s="3"/>
      <c r="C1088" s="3"/>
      <c r="D1088" s="3"/>
      <c r="E1088" s="3"/>
    </row>
    <row r="1089" spans="2:5">
      <c r="B1089" s="3"/>
      <c r="C1089" s="3"/>
      <c r="D1089" s="3"/>
      <c r="E1089" s="3"/>
    </row>
    <row r="1090" spans="2:5">
      <c r="B1090" s="3"/>
      <c r="C1090" s="3"/>
      <c r="D1090" s="3"/>
      <c r="E1090" s="3"/>
    </row>
    <row r="1091" spans="2:5">
      <c r="B1091" s="3"/>
      <c r="C1091" s="3"/>
      <c r="D1091" s="3"/>
      <c r="E1091" s="3"/>
    </row>
    <row r="1092" spans="2:5">
      <c r="B1092" s="3"/>
      <c r="C1092" s="3"/>
      <c r="D1092" s="3"/>
      <c r="E1092" s="3"/>
    </row>
    <row r="1093" spans="2:5">
      <c r="B1093" s="3"/>
      <c r="C1093" s="3"/>
      <c r="D1093" s="3"/>
      <c r="E1093" s="3"/>
    </row>
    <row r="1094" spans="2:5">
      <c r="B1094" s="3"/>
      <c r="C1094" s="3"/>
      <c r="D1094" s="3"/>
      <c r="E1094" s="3"/>
    </row>
    <row r="1095" spans="2:5">
      <c r="B1095" s="3"/>
      <c r="C1095" s="3"/>
      <c r="D1095" s="3"/>
      <c r="E1095" s="3"/>
    </row>
    <row r="1096" spans="2:5">
      <c r="B1096" s="3"/>
      <c r="C1096" s="3"/>
      <c r="D1096" s="3"/>
      <c r="E1096" s="3"/>
    </row>
    <row r="1097" spans="2:5">
      <c r="B1097" s="3"/>
      <c r="C1097" s="3"/>
      <c r="D1097" s="3"/>
      <c r="E1097" s="3"/>
    </row>
    <row r="1098" spans="2:5">
      <c r="B1098" s="3"/>
      <c r="C1098" s="3"/>
      <c r="D1098" s="3"/>
      <c r="E1098" s="3"/>
    </row>
    <row r="1099" spans="2:5">
      <c r="B1099" s="3"/>
      <c r="C1099" s="3"/>
      <c r="D1099" s="3"/>
      <c r="E1099" s="3"/>
    </row>
    <row r="1100" spans="2:5">
      <c r="B1100" s="3"/>
      <c r="C1100" s="3"/>
      <c r="D1100" s="3"/>
      <c r="E1100" s="3"/>
    </row>
    <row r="1101" spans="2:5">
      <c r="B1101" s="3"/>
      <c r="C1101" s="3"/>
      <c r="D1101" s="3"/>
      <c r="E1101" s="3"/>
    </row>
    <row r="1102" spans="2:5">
      <c r="B1102" s="3"/>
      <c r="C1102" s="3"/>
      <c r="D1102" s="3"/>
      <c r="E1102" s="3"/>
    </row>
    <row r="1103" spans="2:5">
      <c r="B1103" s="3"/>
      <c r="C1103" s="3"/>
      <c r="D1103" s="3"/>
      <c r="E1103" s="3"/>
    </row>
    <row r="1104" spans="2:5">
      <c r="B1104" s="3"/>
      <c r="C1104" s="3"/>
      <c r="D1104" s="3"/>
      <c r="E1104" s="3"/>
    </row>
    <row r="1105" spans="2:5">
      <c r="B1105" s="3"/>
      <c r="C1105" s="3"/>
      <c r="D1105" s="3"/>
      <c r="E1105" s="3"/>
    </row>
    <row r="1106" spans="2:5">
      <c r="B1106" s="3"/>
      <c r="C1106" s="3"/>
      <c r="D1106" s="3"/>
      <c r="E1106" s="3"/>
    </row>
    <row r="1107" spans="2:5">
      <c r="B1107" s="3"/>
      <c r="C1107" s="3"/>
      <c r="D1107" s="3"/>
      <c r="E1107" s="3"/>
    </row>
    <row r="1108" spans="2:5">
      <c r="B1108" s="3"/>
      <c r="C1108" s="3"/>
      <c r="D1108" s="3"/>
      <c r="E1108" s="3"/>
    </row>
    <row r="1109" spans="2:5">
      <c r="B1109" s="3"/>
      <c r="C1109" s="3"/>
      <c r="D1109" s="3"/>
      <c r="E1109" s="3"/>
    </row>
    <row r="1110" spans="2:5">
      <c r="B1110" s="3"/>
      <c r="C1110" s="3"/>
      <c r="D1110" s="3"/>
      <c r="E1110" s="3"/>
    </row>
    <row r="1111" spans="2:5">
      <c r="B1111" s="3"/>
      <c r="C1111" s="3"/>
      <c r="D1111" s="3"/>
      <c r="E1111" s="3"/>
    </row>
    <row r="1112" spans="2:5">
      <c r="B1112" s="3"/>
      <c r="C1112" s="3"/>
      <c r="D1112" s="3"/>
      <c r="E1112" s="3"/>
    </row>
    <row r="1113" spans="2:5">
      <c r="B1113" s="3"/>
      <c r="C1113" s="3"/>
      <c r="D1113" s="3"/>
      <c r="E1113" s="3"/>
    </row>
    <row r="1114" spans="2:5">
      <c r="B1114" s="3"/>
      <c r="C1114" s="3"/>
      <c r="D1114" s="3"/>
      <c r="E1114" s="3"/>
    </row>
    <row r="1115" spans="2:5">
      <c r="B1115" s="3"/>
      <c r="C1115" s="3"/>
      <c r="D1115" s="3"/>
      <c r="E1115" s="3"/>
    </row>
    <row r="1116" spans="2:5">
      <c r="B1116" s="3"/>
      <c r="C1116" s="3"/>
      <c r="D1116" s="3"/>
      <c r="E1116" s="3"/>
    </row>
    <row r="1117" spans="2:5">
      <c r="B1117" s="3"/>
      <c r="C1117" s="3"/>
      <c r="D1117" s="3"/>
      <c r="E1117" s="3"/>
    </row>
    <row r="1118" spans="2:5">
      <c r="B1118" s="3"/>
      <c r="C1118" s="3"/>
      <c r="D1118" s="3"/>
      <c r="E1118" s="3"/>
    </row>
    <row r="1119" spans="2:5">
      <c r="B1119" s="3"/>
      <c r="C1119" s="3"/>
      <c r="D1119" s="3"/>
      <c r="E1119" s="3"/>
    </row>
    <row r="1120" spans="2:5">
      <c r="B1120" s="3"/>
      <c r="C1120" s="3"/>
      <c r="D1120" s="3"/>
      <c r="E1120" s="3"/>
    </row>
    <row r="1121" spans="2:5">
      <c r="B1121" s="3"/>
      <c r="C1121" s="3"/>
      <c r="D1121" s="3"/>
      <c r="E1121" s="3"/>
    </row>
    <row r="1122" spans="2:5">
      <c r="B1122" s="3"/>
      <c r="C1122" s="3"/>
      <c r="D1122" s="3"/>
      <c r="E1122" s="3"/>
    </row>
    <row r="1123" spans="2:5">
      <c r="B1123" s="3"/>
      <c r="C1123" s="3"/>
      <c r="D1123" s="3"/>
      <c r="E1123" s="3"/>
    </row>
    <row r="1124" spans="2:5">
      <c r="B1124" s="3"/>
      <c r="C1124" s="3"/>
      <c r="D1124" s="3"/>
      <c r="E1124" s="3"/>
    </row>
    <row r="1125" spans="2:5">
      <c r="B1125" s="3"/>
      <c r="C1125" s="3"/>
      <c r="D1125" s="3"/>
      <c r="E1125" s="3"/>
    </row>
    <row r="1126" spans="2:5">
      <c r="B1126" s="3"/>
      <c r="C1126" s="3"/>
      <c r="D1126" s="3"/>
      <c r="E1126" s="3"/>
    </row>
    <row r="1127" spans="2:5">
      <c r="B1127" s="3"/>
      <c r="C1127" s="3"/>
      <c r="D1127" s="3"/>
      <c r="E1127" s="3"/>
    </row>
    <row r="1128" spans="2:5">
      <c r="B1128" s="3"/>
      <c r="C1128" s="3"/>
      <c r="D1128" s="3"/>
      <c r="E1128" s="3"/>
    </row>
    <row r="1129" spans="2:5">
      <c r="B1129" s="3"/>
      <c r="C1129" s="3"/>
      <c r="D1129" s="3"/>
      <c r="E1129" s="3"/>
    </row>
    <row r="1130" spans="2:5">
      <c r="B1130" s="3"/>
      <c r="C1130" s="3"/>
      <c r="D1130" s="3"/>
      <c r="E1130" s="3"/>
    </row>
    <row r="1131" spans="2:5">
      <c r="B1131" s="3"/>
      <c r="C1131" s="3"/>
      <c r="D1131" s="3"/>
      <c r="E1131" s="3"/>
    </row>
    <row r="1132" spans="2:5">
      <c r="B1132" s="3"/>
      <c r="C1132" s="3"/>
      <c r="D1132" s="3"/>
      <c r="E1132" s="3"/>
    </row>
    <row r="1133" spans="2:5">
      <c r="B1133" s="3"/>
      <c r="C1133" s="3"/>
      <c r="D1133" s="3"/>
      <c r="E1133" s="3"/>
    </row>
    <row r="1134" spans="2:5">
      <c r="B1134" s="3"/>
      <c r="C1134" s="3"/>
      <c r="D1134" s="3"/>
      <c r="E1134" s="3"/>
    </row>
    <row r="1135" spans="2:5">
      <c r="B1135" s="3"/>
      <c r="C1135" s="3"/>
      <c r="D1135" s="3"/>
      <c r="E1135" s="3"/>
    </row>
    <row r="1136" spans="2:5">
      <c r="B1136" s="3"/>
      <c r="C1136" s="3"/>
      <c r="D1136" s="3"/>
      <c r="E1136" s="3"/>
    </row>
    <row r="1137" spans="2:5">
      <c r="B1137" s="3"/>
      <c r="C1137" s="3"/>
      <c r="D1137" s="3"/>
      <c r="E1137" s="3"/>
    </row>
    <row r="1138" spans="2:5">
      <c r="B1138" s="3"/>
      <c r="C1138" s="3"/>
      <c r="D1138" s="3"/>
      <c r="E1138" s="3"/>
    </row>
    <row r="1139" spans="2:5">
      <c r="B1139" s="3"/>
      <c r="C1139" s="3"/>
      <c r="D1139" s="3"/>
      <c r="E1139" s="3"/>
    </row>
    <row r="1140" spans="2:5">
      <c r="B1140" s="3"/>
      <c r="C1140" s="3"/>
      <c r="D1140" s="3"/>
      <c r="E1140" s="3"/>
    </row>
    <row r="1141" spans="2:5">
      <c r="B1141" s="3"/>
      <c r="C1141" s="3"/>
      <c r="D1141" s="3"/>
      <c r="E1141" s="3"/>
    </row>
    <row r="1142" spans="2:5">
      <c r="B1142" s="3"/>
      <c r="C1142" s="3"/>
      <c r="D1142" s="3"/>
      <c r="E1142" s="3"/>
    </row>
    <row r="1143" spans="2:5">
      <c r="B1143" s="3"/>
      <c r="C1143" s="3"/>
      <c r="D1143" s="3"/>
      <c r="E1143" s="3"/>
    </row>
    <row r="1144" spans="2:5">
      <c r="B1144" s="3"/>
      <c r="C1144" s="3"/>
      <c r="D1144" s="3"/>
      <c r="E1144" s="3"/>
    </row>
    <row r="1145" spans="2:5">
      <c r="B1145" s="3"/>
      <c r="C1145" s="3"/>
      <c r="D1145" s="3"/>
      <c r="E1145" s="3"/>
    </row>
    <row r="1146" spans="2:5">
      <c r="B1146" s="3"/>
      <c r="C1146" s="3"/>
      <c r="D1146" s="3"/>
      <c r="E1146" s="3"/>
    </row>
    <row r="1147" spans="2:5">
      <c r="B1147" s="3"/>
      <c r="C1147" s="3"/>
      <c r="D1147" s="3"/>
      <c r="E1147" s="3"/>
    </row>
    <row r="1148" spans="2:5">
      <c r="B1148" s="3"/>
      <c r="C1148" s="3"/>
      <c r="D1148" s="3"/>
      <c r="E1148" s="3"/>
    </row>
    <row r="1149" spans="2:5">
      <c r="B1149" s="3"/>
      <c r="C1149" s="3"/>
      <c r="D1149" s="3"/>
      <c r="E1149" s="3"/>
    </row>
    <row r="1150" spans="2:5">
      <c r="B1150" s="3"/>
      <c r="C1150" s="3"/>
      <c r="D1150" s="3"/>
      <c r="E1150" s="3"/>
    </row>
    <row r="1151" spans="2:5">
      <c r="B1151" s="3"/>
      <c r="C1151" s="3"/>
      <c r="D1151" s="3"/>
      <c r="E1151" s="3"/>
    </row>
    <row r="1152" spans="2:5">
      <c r="B1152" s="3"/>
      <c r="C1152" s="3"/>
      <c r="D1152" s="3"/>
      <c r="E1152" s="3"/>
    </row>
    <row r="1153" spans="2:5">
      <c r="B1153" s="3"/>
      <c r="C1153" s="3"/>
      <c r="D1153" s="3"/>
      <c r="E1153" s="3"/>
    </row>
    <row r="1154" spans="2:5">
      <c r="B1154" s="3"/>
      <c r="C1154" s="3"/>
      <c r="D1154" s="3"/>
      <c r="E1154" s="3"/>
    </row>
    <row r="1155" spans="2:5">
      <c r="B1155" s="3"/>
      <c r="C1155" s="3"/>
      <c r="D1155" s="3"/>
      <c r="E1155" s="3"/>
    </row>
    <row r="1156" spans="2:5">
      <c r="B1156" s="3"/>
      <c r="C1156" s="3"/>
      <c r="D1156" s="3"/>
      <c r="E1156" s="3"/>
    </row>
    <row r="1157" spans="2:5">
      <c r="B1157" s="3"/>
      <c r="C1157" s="3"/>
      <c r="D1157" s="3"/>
      <c r="E1157" s="3"/>
    </row>
    <row r="1158" spans="2:5">
      <c r="B1158" s="3"/>
      <c r="C1158" s="3"/>
      <c r="D1158" s="3"/>
      <c r="E1158" s="3"/>
    </row>
    <row r="1159" spans="2:5">
      <c r="B1159" s="3"/>
      <c r="C1159" s="3"/>
      <c r="D1159" s="3"/>
      <c r="E1159" s="3"/>
    </row>
    <row r="1160" spans="2:5">
      <c r="B1160" s="3"/>
      <c r="C1160" s="3"/>
      <c r="D1160" s="3"/>
      <c r="E1160" s="3"/>
    </row>
    <row r="1161" spans="2:5">
      <c r="B1161" s="3"/>
      <c r="C1161" s="3"/>
      <c r="D1161" s="3"/>
      <c r="E1161" s="3"/>
    </row>
    <row r="1162" spans="2:5">
      <c r="B1162" s="3"/>
      <c r="C1162" s="3"/>
      <c r="D1162" s="3"/>
      <c r="E1162" s="3"/>
    </row>
    <row r="1163" spans="2:5">
      <c r="B1163" s="3"/>
      <c r="C1163" s="3"/>
      <c r="D1163" s="3"/>
      <c r="E1163" s="3"/>
    </row>
    <row r="1164" spans="2:5">
      <c r="B1164" s="3"/>
      <c r="C1164" s="3"/>
      <c r="D1164" s="3"/>
      <c r="E1164" s="3"/>
    </row>
    <row r="1165" spans="2:5">
      <c r="B1165" s="3"/>
      <c r="C1165" s="3"/>
      <c r="D1165" s="3"/>
      <c r="E1165" s="3"/>
    </row>
    <row r="1166" spans="2:5">
      <c r="B1166" s="3"/>
      <c r="C1166" s="3"/>
      <c r="D1166" s="3"/>
      <c r="E1166" s="3"/>
    </row>
    <row r="1167" spans="2:5">
      <c r="B1167" s="3"/>
      <c r="C1167" s="3"/>
      <c r="D1167" s="3"/>
      <c r="E1167" s="3"/>
    </row>
    <row r="1168" spans="2:5">
      <c r="B1168" s="3"/>
      <c r="C1168" s="3"/>
      <c r="D1168" s="3"/>
      <c r="E1168" s="3"/>
    </row>
    <row r="1169" spans="2:5">
      <c r="B1169" s="3"/>
      <c r="C1169" s="3"/>
      <c r="D1169" s="3"/>
      <c r="E1169" s="3"/>
    </row>
    <row r="1170" spans="2:5">
      <c r="B1170" s="3"/>
      <c r="C1170" s="3"/>
      <c r="D1170" s="3"/>
      <c r="E1170" s="3"/>
    </row>
    <row r="1171" spans="2:5">
      <c r="B1171" s="3"/>
      <c r="C1171" s="3"/>
      <c r="D1171" s="3"/>
      <c r="E1171" s="3"/>
    </row>
    <row r="1172" spans="2:5">
      <c r="B1172" s="3"/>
      <c r="C1172" s="3"/>
      <c r="D1172" s="3"/>
      <c r="E1172" s="3"/>
    </row>
    <row r="1173" spans="2:5">
      <c r="B1173" s="3"/>
      <c r="C1173" s="3"/>
      <c r="D1173" s="3"/>
      <c r="E1173" s="3"/>
    </row>
    <row r="1174" spans="2:5">
      <c r="B1174" s="3"/>
      <c r="C1174" s="3"/>
      <c r="D1174" s="3"/>
      <c r="E1174" s="3"/>
    </row>
    <row r="1175" spans="2:5">
      <c r="B1175" s="3"/>
      <c r="C1175" s="3"/>
      <c r="D1175" s="3"/>
      <c r="E1175" s="3"/>
    </row>
    <row r="1176" spans="2:5">
      <c r="B1176" s="3"/>
      <c r="C1176" s="3"/>
      <c r="D1176" s="3"/>
      <c r="E1176" s="3"/>
    </row>
    <row r="1177" spans="2:5">
      <c r="B1177" s="3"/>
      <c r="C1177" s="3"/>
      <c r="D1177" s="3"/>
      <c r="E1177" s="3"/>
    </row>
    <row r="1178" spans="2:5">
      <c r="B1178" s="3"/>
      <c r="C1178" s="3"/>
      <c r="D1178" s="3"/>
      <c r="E1178" s="3"/>
    </row>
    <row r="1179" spans="2:5">
      <c r="B1179" s="3"/>
      <c r="C1179" s="3"/>
      <c r="D1179" s="3"/>
      <c r="E1179" s="3"/>
    </row>
    <row r="1180" spans="2:5">
      <c r="B1180" s="3"/>
      <c r="C1180" s="3"/>
      <c r="D1180" s="3"/>
      <c r="E1180" s="3"/>
    </row>
    <row r="1181" spans="2:5">
      <c r="B1181" s="3"/>
      <c r="C1181" s="3"/>
      <c r="D1181" s="3"/>
      <c r="E1181" s="3"/>
    </row>
    <row r="1182" spans="2:5">
      <c r="B1182" s="3"/>
      <c r="C1182" s="3"/>
      <c r="D1182" s="3"/>
      <c r="E1182" s="3"/>
    </row>
    <row r="1183" spans="2:5">
      <c r="B1183" s="3"/>
      <c r="C1183" s="3"/>
      <c r="D1183" s="3"/>
      <c r="E1183" s="3"/>
    </row>
  </sheetData>
  <mergeCells count="16">
    <mergeCell ref="A1:K1"/>
    <mergeCell ref="A3:A4"/>
    <mergeCell ref="B3:B4"/>
    <mergeCell ref="C3:C4"/>
    <mergeCell ref="D3:D4"/>
    <mergeCell ref="E3:E4"/>
    <mergeCell ref="F3:F4"/>
    <mergeCell ref="G3:J3"/>
    <mergeCell ref="K3:K4"/>
    <mergeCell ref="C111:F111"/>
    <mergeCell ref="C112:F112"/>
    <mergeCell ref="H112:J112"/>
    <mergeCell ref="A6:K6"/>
    <mergeCell ref="A92:K92"/>
    <mergeCell ref="A100:K100"/>
    <mergeCell ref="H111:J111"/>
  </mergeCells>
  <phoneticPr fontId="3" type="noConversion"/>
  <pageMargins left="0.98425196850393704" right="0.59055118110236227" top="0.78740157480314965" bottom="0.78740157480314965" header="0.51181102362204722" footer="0.51181102362204722"/>
  <pageSetup paperSize="9" scale="41" orientation="landscape" r:id="rId1"/>
  <headerFooter alignWithMargins="0">
    <oddHeader>&amp;C
&amp;"Times New Roman,обычный"&amp;14 5&amp;R&amp;"Times New Roman,обычный"&amp;14Продовження додатка 1
Таблиця 1</oddHeader>
  </headerFooter>
  <rowBreaks count="1" manualBreakCount="1">
    <brk id="56" max="16383" man="1"/>
  </rowBreaks>
  <ignoredErrors>
    <ignoredError sqref="F7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L197"/>
  <sheetViews>
    <sheetView tabSelected="1" zoomScale="65" zoomScaleNormal="65" zoomScaleSheetLayoutView="50" workbookViewId="0">
      <selection activeCell="J49" sqref="A1:J49"/>
    </sheetView>
  </sheetViews>
  <sheetFormatPr defaultColWidth="77.85546875" defaultRowHeight="18.75"/>
  <cols>
    <col min="1" max="1" width="84.85546875" style="47" customWidth="1"/>
    <col min="2" max="2" width="15.28515625" style="50" customWidth="1"/>
    <col min="3" max="5" width="15.85546875" style="50" customWidth="1"/>
    <col min="6" max="10" width="15.85546875" style="47" customWidth="1"/>
    <col min="11" max="11" width="10" style="47" customWidth="1"/>
    <col min="12" max="12" width="15.7109375" style="47" customWidth="1"/>
    <col min="13" max="254" width="9.140625" style="47" customWidth="1"/>
    <col min="255" max="16384" width="77.85546875" style="47"/>
  </cols>
  <sheetData>
    <row r="1" spans="1:10">
      <c r="A1" s="342" t="s">
        <v>136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0">
      <c r="A2" s="50"/>
      <c r="F2" s="50"/>
      <c r="G2" s="50"/>
      <c r="H2" s="50"/>
      <c r="I2" s="344" t="s">
        <v>404</v>
      </c>
      <c r="J2" s="344"/>
    </row>
    <row r="3" spans="1:10" ht="38.25" customHeight="1">
      <c r="A3" s="312" t="s">
        <v>194</v>
      </c>
      <c r="B3" s="343" t="s">
        <v>17</v>
      </c>
      <c r="C3" s="343" t="s">
        <v>480</v>
      </c>
      <c r="D3" s="343" t="s">
        <v>481</v>
      </c>
      <c r="E3" s="339" t="s">
        <v>482</v>
      </c>
      <c r="F3" s="313" t="s">
        <v>484</v>
      </c>
      <c r="G3" s="313" t="s">
        <v>153</v>
      </c>
      <c r="H3" s="313"/>
      <c r="I3" s="313"/>
      <c r="J3" s="313"/>
    </row>
    <row r="4" spans="1:10" ht="50.25" customHeight="1">
      <c r="A4" s="312"/>
      <c r="B4" s="343"/>
      <c r="C4" s="343"/>
      <c r="D4" s="343"/>
      <c r="E4" s="339"/>
      <c r="F4" s="313"/>
      <c r="G4" s="16" t="s">
        <v>154</v>
      </c>
      <c r="H4" s="16" t="s">
        <v>155</v>
      </c>
      <c r="I4" s="16" t="s">
        <v>156</v>
      </c>
      <c r="J4" s="16" t="s">
        <v>71</v>
      </c>
    </row>
    <row r="5" spans="1:10" ht="18" customHeight="1">
      <c r="A5" s="53">
        <v>1</v>
      </c>
      <c r="B5" s="54">
        <v>2</v>
      </c>
      <c r="C5" s="54">
        <v>3</v>
      </c>
      <c r="D5" s="54">
        <v>4</v>
      </c>
      <c r="E5" s="54">
        <v>5</v>
      </c>
      <c r="F5" s="54">
        <v>6</v>
      </c>
      <c r="G5" s="54">
        <v>7</v>
      </c>
      <c r="H5" s="54">
        <v>8</v>
      </c>
      <c r="I5" s="54">
        <v>9</v>
      </c>
      <c r="J5" s="54">
        <v>10</v>
      </c>
    </row>
    <row r="6" spans="1:10" ht="24.95" customHeight="1">
      <c r="A6" s="345" t="s">
        <v>135</v>
      </c>
      <c r="B6" s="345"/>
      <c r="C6" s="345"/>
      <c r="D6" s="345"/>
      <c r="E6" s="345"/>
      <c r="F6" s="345"/>
      <c r="G6" s="345"/>
      <c r="H6" s="345"/>
      <c r="I6" s="345"/>
      <c r="J6" s="345"/>
    </row>
    <row r="7" spans="1:10" ht="42.75" customHeight="1">
      <c r="A7" s="48" t="s">
        <v>58</v>
      </c>
      <c r="B7" s="7">
        <v>2000</v>
      </c>
      <c r="C7" s="96"/>
      <c r="D7" s="96"/>
      <c r="E7" s="96"/>
      <c r="F7" s="96"/>
      <c r="G7" s="96"/>
      <c r="H7" s="96"/>
      <c r="I7" s="96"/>
      <c r="J7" s="96"/>
    </row>
    <row r="8" spans="1:10" ht="37.5">
      <c r="A8" s="48" t="s">
        <v>268</v>
      </c>
      <c r="B8" s="7">
        <v>2010</v>
      </c>
      <c r="C8" s="96">
        <v>0</v>
      </c>
      <c r="D8" s="96">
        <v>13</v>
      </c>
      <c r="E8" s="96">
        <v>13</v>
      </c>
      <c r="F8" s="96">
        <f>D8*1.1798</f>
        <v>15.337399999999999</v>
      </c>
      <c r="G8" s="96">
        <v>3</v>
      </c>
      <c r="H8" s="96">
        <v>3</v>
      </c>
      <c r="I8" s="96">
        <v>4</v>
      </c>
      <c r="J8" s="96">
        <v>5</v>
      </c>
    </row>
    <row r="9" spans="1:10" ht="37.5">
      <c r="A9" s="9" t="s">
        <v>167</v>
      </c>
      <c r="B9" s="7">
        <v>2011</v>
      </c>
      <c r="C9" s="96">
        <v>0</v>
      </c>
      <c r="D9" s="96" t="s">
        <v>234</v>
      </c>
      <c r="E9" s="96" t="s">
        <v>234</v>
      </c>
      <c r="F9" s="96">
        <f>SUM(G9:J9)</f>
        <v>0</v>
      </c>
      <c r="G9" s="96" t="s">
        <v>234</v>
      </c>
      <c r="H9" s="96" t="s">
        <v>234</v>
      </c>
      <c r="I9" s="96" t="s">
        <v>234</v>
      </c>
      <c r="J9" s="96" t="s">
        <v>234</v>
      </c>
    </row>
    <row r="10" spans="1:10" ht="42.75" customHeight="1">
      <c r="A10" s="9" t="s">
        <v>347</v>
      </c>
      <c r="B10" s="7">
        <v>2012</v>
      </c>
      <c r="C10" s="96" t="s">
        <v>234</v>
      </c>
      <c r="D10" s="96" t="s">
        <v>234</v>
      </c>
      <c r="E10" s="96" t="s">
        <v>234</v>
      </c>
      <c r="F10" s="96">
        <f>SUM(G10:J10)</f>
        <v>0</v>
      </c>
      <c r="G10" s="96" t="s">
        <v>234</v>
      </c>
      <c r="H10" s="96" t="s">
        <v>234</v>
      </c>
      <c r="I10" s="96" t="s">
        <v>234</v>
      </c>
      <c r="J10" s="96" t="s">
        <v>234</v>
      </c>
    </row>
    <row r="11" spans="1:10" ht="20.100000000000001" customHeight="1">
      <c r="A11" s="9" t="s">
        <v>146</v>
      </c>
      <c r="B11" s="7" t="s">
        <v>176</v>
      </c>
      <c r="C11" s="96" t="s">
        <v>234</v>
      </c>
      <c r="D11" s="96" t="s">
        <v>234</v>
      </c>
      <c r="E11" s="96" t="s">
        <v>234</v>
      </c>
      <c r="F11" s="96">
        <f>SUM(G11:J11)</f>
        <v>0</v>
      </c>
      <c r="G11" s="96" t="s">
        <v>234</v>
      </c>
      <c r="H11" s="96" t="s">
        <v>234</v>
      </c>
      <c r="I11" s="96" t="s">
        <v>234</v>
      </c>
      <c r="J11" s="96" t="s">
        <v>234</v>
      </c>
    </row>
    <row r="12" spans="1:10" ht="20.100000000000001" customHeight="1">
      <c r="A12" s="9" t="s">
        <v>159</v>
      </c>
      <c r="B12" s="7">
        <v>2020</v>
      </c>
      <c r="C12" s="96"/>
      <c r="D12" s="96"/>
      <c r="E12" s="96"/>
      <c r="F12" s="96">
        <f t="shared" ref="F12:F17" si="0">SUM(G12:J12)</f>
        <v>0</v>
      </c>
      <c r="G12" s="96"/>
      <c r="H12" s="96"/>
      <c r="I12" s="96"/>
      <c r="J12" s="96"/>
    </row>
    <row r="13" spans="1:10" s="49" customFormat="1" ht="20.100000000000001" customHeight="1">
      <c r="A13" s="48" t="s">
        <v>67</v>
      </c>
      <c r="B13" s="7">
        <v>2030</v>
      </c>
      <c r="C13" s="96" t="s">
        <v>234</v>
      </c>
      <c r="D13" s="96" t="s">
        <v>234</v>
      </c>
      <c r="E13" s="96" t="s">
        <v>234</v>
      </c>
      <c r="F13" s="96">
        <f t="shared" si="0"/>
        <v>0</v>
      </c>
      <c r="G13" s="96" t="s">
        <v>234</v>
      </c>
      <c r="H13" s="96" t="s">
        <v>234</v>
      </c>
      <c r="I13" s="96" t="s">
        <v>234</v>
      </c>
      <c r="J13" s="96" t="s">
        <v>234</v>
      </c>
    </row>
    <row r="14" spans="1:10" ht="20.100000000000001" customHeight="1">
      <c r="A14" s="48" t="s">
        <v>127</v>
      </c>
      <c r="B14" s="7">
        <v>2031</v>
      </c>
      <c r="C14" s="96" t="s">
        <v>234</v>
      </c>
      <c r="D14" s="96" t="s">
        <v>234</v>
      </c>
      <c r="E14" s="96" t="s">
        <v>234</v>
      </c>
      <c r="F14" s="96">
        <f t="shared" si="0"/>
        <v>0</v>
      </c>
      <c r="G14" s="96" t="s">
        <v>234</v>
      </c>
      <c r="H14" s="96" t="s">
        <v>234</v>
      </c>
      <c r="I14" s="96" t="s">
        <v>234</v>
      </c>
      <c r="J14" s="96" t="s">
        <v>234</v>
      </c>
    </row>
    <row r="15" spans="1:10" ht="20.100000000000001" customHeight="1">
      <c r="A15" s="48" t="s">
        <v>28</v>
      </c>
      <c r="B15" s="7">
        <v>2040</v>
      </c>
      <c r="C15" s="96" t="s">
        <v>234</v>
      </c>
      <c r="D15" s="96" t="s">
        <v>234</v>
      </c>
      <c r="E15" s="96" t="s">
        <v>234</v>
      </c>
      <c r="F15" s="96">
        <f t="shared" si="0"/>
        <v>0</v>
      </c>
      <c r="G15" s="96" t="s">
        <v>234</v>
      </c>
      <c r="H15" s="96" t="s">
        <v>234</v>
      </c>
      <c r="I15" s="96" t="s">
        <v>234</v>
      </c>
      <c r="J15" s="96" t="s">
        <v>234</v>
      </c>
    </row>
    <row r="16" spans="1:10" ht="20.100000000000001" customHeight="1">
      <c r="A16" s="48" t="s">
        <v>114</v>
      </c>
      <c r="B16" s="7">
        <v>2050</v>
      </c>
      <c r="C16" s="96" t="s">
        <v>234</v>
      </c>
      <c r="D16" s="96" t="s">
        <v>234</v>
      </c>
      <c r="E16" s="96" t="s">
        <v>234</v>
      </c>
      <c r="F16" s="96">
        <f t="shared" si="0"/>
        <v>0</v>
      </c>
      <c r="G16" s="96" t="s">
        <v>234</v>
      </c>
      <c r="H16" s="96" t="s">
        <v>234</v>
      </c>
      <c r="I16" s="96" t="s">
        <v>234</v>
      </c>
      <c r="J16" s="96" t="s">
        <v>234</v>
      </c>
    </row>
    <row r="17" spans="1:12" ht="20.100000000000001" customHeight="1">
      <c r="A17" s="48" t="s">
        <v>115</v>
      </c>
      <c r="B17" s="7">
        <v>2060</v>
      </c>
      <c r="C17" s="96" t="s">
        <v>234</v>
      </c>
      <c r="D17" s="96" t="s">
        <v>234</v>
      </c>
      <c r="E17" s="96" t="s">
        <v>234</v>
      </c>
      <c r="F17" s="96">
        <f t="shared" si="0"/>
        <v>0</v>
      </c>
      <c r="G17" s="96" t="s">
        <v>234</v>
      </c>
      <c r="H17" s="96" t="s">
        <v>234</v>
      </c>
      <c r="I17" s="96" t="s">
        <v>234</v>
      </c>
      <c r="J17" s="96" t="s">
        <v>234</v>
      </c>
    </row>
    <row r="18" spans="1:12" ht="42.75" customHeight="1">
      <c r="A18" s="48" t="s">
        <v>59</v>
      </c>
      <c r="B18" s="7">
        <v>2070</v>
      </c>
      <c r="C18" s="96"/>
      <c r="D18" s="96"/>
      <c r="E18" s="96"/>
      <c r="F18" s="96"/>
      <c r="G18" s="96"/>
      <c r="H18" s="96"/>
      <c r="I18" s="96"/>
      <c r="J18" s="96"/>
    </row>
    <row r="19" spans="1:12" ht="20.100000000000001" customHeight="1">
      <c r="A19" s="345" t="s">
        <v>321</v>
      </c>
      <c r="B19" s="345"/>
      <c r="C19" s="345"/>
      <c r="D19" s="345"/>
      <c r="E19" s="345"/>
      <c r="F19" s="345"/>
      <c r="G19" s="345"/>
      <c r="H19" s="345"/>
      <c r="I19" s="345"/>
      <c r="J19" s="345"/>
    </row>
    <row r="20" spans="1:12" ht="37.5">
      <c r="A20" s="60" t="s">
        <v>316</v>
      </c>
      <c r="B20" s="106">
        <v>2110</v>
      </c>
      <c r="C20" s="107">
        <f>C21+C22+C29</f>
        <v>3198.1</v>
      </c>
      <c r="D20" s="107">
        <f>D21+D22+D27</f>
        <v>2693.9</v>
      </c>
      <c r="E20" s="107">
        <f>E21+E22+E27</f>
        <v>2693.9</v>
      </c>
      <c r="F20" s="107">
        <f>F21+F22</f>
        <v>3179.7249999999999</v>
      </c>
      <c r="G20" s="107">
        <f>F20/4</f>
        <v>794.93124999999998</v>
      </c>
      <c r="H20" s="107">
        <f>F20/4</f>
        <v>794.93124999999998</v>
      </c>
      <c r="I20" s="107">
        <f>F20/4</f>
        <v>794.93124999999998</v>
      </c>
      <c r="J20" s="107">
        <f>F20/4</f>
        <v>794.93124999999998</v>
      </c>
    </row>
    <row r="21" spans="1:12">
      <c r="A21" s="9" t="s">
        <v>278</v>
      </c>
      <c r="B21" s="7">
        <v>2111</v>
      </c>
      <c r="C21" s="109">
        <v>12.7</v>
      </c>
      <c r="D21" s="109">
        <v>18.899999999999999</v>
      </c>
      <c r="E21" s="109">
        <v>18.899999999999999</v>
      </c>
      <c r="F21" s="109">
        <f>132*18%</f>
        <v>23.759999999999998</v>
      </c>
      <c r="G21" s="96">
        <f>F21/4</f>
        <v>5.9399999999999995</v>
      </c>
      <c r="H21" s="96">
        <f>F21/4</f>
        <v>5.9399999999999995</v>
      </c>
      <c r="I21" s="96">
        <f>F21/4</f>
        <v>5.9399999999999995</v>
      </c>
      <c r="J21" s="96">
        <f>F21/4</f>
        <v>5.9399999999999995</v>
      </c>
      <c r="L21" s="131"/>
    </row>
    <row r="22" spans="1:12" ht="37.5">
      <c r="A22" s="9" t="s">
        <v>334</v>
      </c>
      <c r="B22" s="7">
        <v>2112</v>
      </c>
      <c r="C22" s="96">
        <v>3083.5</v>
      </c>
      <c r="D22" s="96">
        <v>2675</v>
      </c>
      <c r="E22" s="96">
        <v>2675</v>
      </c>
      <c r="F22" s="96">
        <f>D22*1.1798</f>
        <v>3155.9649999999997</v>
      </c>
      <c r="G22" s="96">
        <v>681</v>
      </c>
      <c r="H22" s="96">
        <v>663</v>
      </c>
      <c r="I22" s="96">
        <v>980</v>
      </c>
      <c r="J22" s="96">
        <v>832</v>
      </c>
      <c r="L22" s="131"/>
    </row>
    <row r="23" spans="1:12" s="49" customFormat="1" ht="37.5">
      <c r="A23" s="48" t="s">
        <v>335</v>
      </c>
      <c r="B23" s="53">
        <v>2113</v>
      </c>
      <c r="C23" s="96"/>
      <c r="D23" s="96"/>
      <c r="E23" s="96"/>
      <c r="F23" s="96">
        <f t="shared" ref="F23:F33" si="1">D23*1.1798</f>
        <v>0</v>
      </c>
      <c r="G23" s="96"/>
      <c r="H23" s="96"/>
      <c r="I23" s="96"/>
      <c r="J23" s="96"/>
    </row>
    <row r="24" spans="1:12">
      <c r="A24" s="48" t="s">
        <v>87</v>
      </c>
      <c r="B24" s="53">
        <v>2114</v>
      </c>
      <c r="C24" s="96"/>
      <c r="D24" s="96"/>
      <c r="E24" s="96"/>
      <c r="F24" s="96">
        <f t="shared" si="1"/>
        <v>0</v>
      </c>
      <c r="G24" s="96"/>
      <c r="H24" s="96"/>
      <c r="I24" s="96"/>
      <c r="J24" s="96"/>
    </row>
    <row r="25" spans="1:12" ht="37.5">
      <c r="A25" s="48" t="s">
        <v>319</v>
      </c>
      <c r="B25" s="53">
        <v>2115</v>
      </c>
      <c r="C25" s="96"/>
      <c r="D25" s="96"/>
      <c r="E25" s="96"/>
      <c r="F25" s="96">
        <f t="shared" si="1"/>
        <v>0</v>
      </c>
      <c r="G25" s="96"/>
      <c r="H25" s="96"/>
      <c r="I25" s="96"/>
      <c r="J25" s="96"/>
    </row>
    <row r="26" spans="1:12">
      <c r="A26" s="48" t="s">
        <v>105</v>
      </c>
      <c r="B26" s="53">
        <v>2116</v>
      </c>
      <c r="C26" s="96"/>
      <c r="D26" s="96"/>
      <c r="E26" s="96"/>
      <c r="F26" s="96">
        <f t="shared" si="1"/>
        <v>0</v>
      </c>
      <c r="G26" s="96"/>
      <c r="H26" s="96"/>
      <c r="I26" s="96"/>
      <c r="J26" s="96"/>
    </row>
    <row r="27" spans="1:12">
      <c r="A27" s="48" t="s">
        <v>336</v>
      </c>
      <c r="B27" s="53">
        <v>2117</v>
      </c>
      <c r="C27" s="96"/>
      <c r="D27" s="96"/>
      <c r="E27" s="96"/>
      <c r="F27" s="96">
        <f t="shared" si="1"/>
        <v>0</v>
      </c>
      <c r="G27" s="96"/>
      <c r="H27" s="96"/>
      <c r="I27" s="96"/>
      <c r="J27" s="96"/>
    </row>
    <row r="28" spans="1:12">
      <c r="A28" s="48" t="s">
        <v>86</v>
      </c>
      <c r="B28" s="53">
        <v>2118</v>
      </c>
      <c r="C28" s="96"/>
      <c r="D28" s="96"/>
      <c r="E28" s="96"/>
      <c r="F28" s="96">
        <f t="shared" si="1"/>
        <v>0</v>
      </c>
      <c r="G28" s="96"/>
      <c r="H28" s="96"/>
      <c r="I28" s="96"/>
      <c r="J28" s="96"/>
    </row>
    <row r="29" spans="1:12" s="51" customFormat="1">
      <c r="A29" s="48" t="s">
        <v>364</v>
      </c>
      <c r="B29" s="53">
        <v>2119</v>
      </c>
      <c r="C29" s="107">
        <v>101.9</v>
      </c>
      <c r="D29" s="107"/>
      <c r="E29" s="107"/>
      <c r="F29" s="96">
        <f t="shared" si="1"/>
        <v>0</v>
      </c>
      <c r="G29" s="107"/>
      <c r="H29" s="107"/>
      <c r="I29" s="107"/>
      <c r="J29" s="107"/>
      <c r="K29" s="47"/>
    </row>
    <row r="30" spans="1:12" s="51" customFormat="1" ht="37.5">
      <c r="A30" s="60" t="s">
        <v>322</v>
      </c>
      <c r="B30" s="103">
        <v>2120</v>
      </c>
      <c r="C30" s="107">
        <v>1252</v>
      </c>
      <c r="D30" s="107">
        <v>1640</v>
      </c>
      <c r="E30" s="107">
        <f>E31+E34</f>
        <v>1639.8</v>
      </c>
      <c r="F30" s="197">
        <v>1954.7</v>
      </c>
      <c r="G30" s="96">
        <f>F30/4</f>
        <v>488.67500000000001</v>
      </c>
      <c r="H30" s="96">
        <f>F30/4</f>
        <v>488.67500000000001</v>
      </c>
      <c r="I30" s="96">
        <f>F30/4</f>
        <v>488.67500000000001</v>
      </c>
      <c r="J30" s="96">
        <f>F30/4</f>
        <v>488.67500000000001</v>
      </c>
      <c r="K30" s="47"/>
    </row>
    <row r="31" spans="1:12" s="51" customFormat="1">
      <c r="A31" s="48" t="s">
        <v>86</v>
      </c>
      <c r="B31" s="53">
        <v>2121</v>
      </c>
      <c r="C31" s="96">
        <v>1222.5999999999999</v>
      </c>
      <c r="D31" s="96">
        <v>1640</v>
      </c>
      <c r="E31" s="96">
        <v>1624</v>
      </c>
      <c r="F31" s="96">
        <f t="shared" si="1"/>
        <v>1934.8719999999998</v>
      </c>
      <c r="G31" s="96">
        <f>F31/4</f>
        <v>483.71799999999996</v>
      </c>
      <c r="H31" s="96">
        <f>F31/4</f>
        <v>483.71799999999996</v>
      </c>
      <c r="I31" s="96">
        <f>F31/4</f>
        <v>483.71799999999996</v>
      </c>
      <c r="J31" s="96">
        <f>F31/4</f>
        <v>483.71799999999996</v>
      </c>
      <c r="K31" s="47"/>
    </row>
    <row r="32" spans="1:12" s="51" customFormat="1">
      <c r="A32" s="48" t="s">
        <v>328</v>
      </c>
      <c r="B32" s="53">
        <v>2122</v>
      </c>
      <c r="C32" s="96"/>
      <c r="D32" s="96"/>
      <c r="E32" s="96"/>
      <c r="F32" s="96">
        <f t="shared" si="1"/>
        <v>0</v>
      </c>
      <c r="G32" s="96"/>
      <c r="H32" s="96"/>
      <c r="I32" s="96"/>
      <c r="J32" s="96"/>
      <c r="K32" s="47"/>
    </row>
    <row r="33" spans="1:12" s="51" customFormat="1">
      <c r="A33" s="48" t="s">
        <v>372</v>
      </c>
      <c r="B33" s="53">
        <v>2123</v>
      </c>
      <c r="C33" s="96">
        <v>16.600000000000001</v>
      </c>
      <c r="D33" s="96"/>
      <c r="E33" s="96"/>
      <c r="F33" s="96">
        <f t="shared" si="1"/>
        <v>0</v>
      </c>
      <c r="G33" s="96"/>
      <c r="H33" s="96"/>
      <c r="I33" s="96"/>
      <c r="J33" s="96"/>
      <c r="K33" s="47"/>
    </row>
    <row r="34" spans="1:12" s="51" customFormat="1" ht="50.25" customHeight="1">
      <c r="A34" s="48" t="s">
        <v>494</v>
      </c>
      <c r="B34" s="53">
        <v>2124</v>
      </c>
      <c r="C34" s="109">
        <v>12.7</v>
      </c>
      <c r="D34" s="109">
        <v>15.8</v>
      </c>
      <c r="E34" s="165">
        <v>15.8</v>
      </c>
      <c r="F34" s="165">
        <v>19.8</v>
      </c>
      <c r="G34" s="96">
        <f>F34/4</f>
        <v>4.95</v>
      </c>
      <c r="H34" s="96">
        <f>F34/4</f>
        <v>4.95</v>
      </c>
      <c r="I34" s="96">
        <f>F34/4</f>
        <v>4.95</v>
      </c>
      <c r="J34" s="96">
        <f>F34/4</f>
        <v>4.95</v>
      </c>
      <c r="K34" s="47"/>
    </row>
    <row r="35" spans="1:12" s="51" customFormat="1" ht="37.5">
      <c r="A35" s="60" t="s">
        <v>318</v>
      </c>
      <c r="B35" s="103">
        <v>2130</v>
      </c>
      <c r="C35" s="107">
        <v>1538</v>
      </c>
      <c r="D35" s="107">
        <v>1684</v>
      </c>
      <c r="E35" s="107">
        <f>E38</f>
        <v>1772.4051529647347</v>
      </c>
      <c r="F35" s="107">
        <f>F38</f>
        <v>2002.6399754370007</v>
      </c>
      <c r="G35" s="197">
        <f>F35/4</f>
        <v>500.65999385925016</v>
      </c>
      <c r="H35" s="197">
        <f>F35/4</f>
        <v>500.65999385925016</v>
      </c>
      <c r="I35" s="197">
        <f>F35/4</f>
        <v>500.65999385925016</v>
      </c>
      <c r="J35" s="197">
        <f>F35/4</f>
        <v>500.65999385925016</v>
      </c>
      <c r="K35" s="47"/>
    </row>
    <row r="36" spans="1:12" ht="57" customHeight="1">
      <c r="A36" s="48" t="s">
        <v>337</v>
      </c>
      <c r="B36" s="53">
        <v>2131</v>
      </c>
      <c r="C36" s="96"/>
      <c r="D36" s="96"/>
      <c r="E36" s="96"/>
      <c r="F36" s="96"/>
      <c r="G36" s="96"/>
      <c r="H36" s="96"/>
      <c r="I36" s="96"/>
      <c r="J36" s="96"/>
    </row>
    <row r="37" spans="1:12" ht="20.100000000000001" customHeight="1">
      <c r="A37" s="48" t="s">
        <v>323</v>
      </c>
      <c r="B37" s="53">
        <v>2132</v>
      </c>
      <c r="C37" s="96"/>
      <c r="D37" s="96"/>
      <c r="E37" s="96"/>
      <c r="F37" s="96"/>
      <c r="G37" s="96"/>
      <c r="H37" s="96"/>
      <c r="I37" s="96"/>
      <c r="J37" s="96"/>
    </row>
    <row r="38" spans="1:12" ht="63" customHeight="1">
      <c r="A38" s="48" t="s">
        <v>324</v>
      </c>
      <c r="B38" s="53">
        <v>2133</v>
      </c>
      <c r="C38" s="96">
        <f>1367.7+38.9+2.7+128.3</f>
        <v>1537.6000000000001</v>
      </c>
      <c r="D38" s="96">
        <f>'I. Фін результат'!D105/'I. Фін результат'!C105*'ІІ. Розр. з бюджетом'!C38</f>
        <v>1684.0218044276337</v>
      </c>
      <c r="E38" s="96">
        <f>'I. Фін результат'!E105/'I. Фін результат'!D105*'ІІ. Розр. з бюджетом'!D38</f>
        <v>1772.4051529647347</v>
      </c>
      <c r="F38" s="96">
        <f>'I. Фін результат'!F105/'I. Фін результат'!E105*'ІІ. Розр. з бюджетом'!E38</f>
        <v>2002.6399754370007</v>
      </c>
      <c r="G38" s="109">
        <f>F38/4</f>
        <v>500.65999385925016</v>
      </c>
      <c r="H38" s="109">
        <f>F38/4</f>
        <v>500.65999385925016</v>
      </c>
      <c r="I38" s="109">
        <f>F38/4</f>
        <v>500.65999385925016</v>
      </c>
      <c r="J38" s="109">
        <f>F38/4</f>
        <v>500.65999385925016</v>
      </c>
      <c r="L38" s="132"/>
    </row>
    <row r="39" spans="1:12" ht="20.100000000000001" customHeight="1">
      <c r="A39" s="48" t="s">
        <v>325</v>
      </c>
      <c r="B39" s="53">
        <v>2134</v>
      </c>
      <c r="C39" s="96"/>
      <c r="D39" s="96"/>
      <c r="E39" s="96"/>
      <c r="F39" s="96"/>
      <c r="G39" s="96"/>
      <c r="H39" s="96"/>
      <c r="I39" s="96"/>
      <c r="J39" s="109"/>
    </row>
    <row r="40" spans="1:12" s="49" customFormat="1">
      <c r="A40" s="60" t="s">
        <v>326</v>
      </c>
      <c r="B40" s="103">
        <v>2140</v>
      </c>
      <c r="C40" s="107"/>
      <c r="D40" s="107"/>
      <c r="E40" s="107"/>
      <c r="F40" s="107"/>
      <c r="G40" s="107"/>
      <c r="H40" s="107"/>
      <c r="I40" s="107"/>
      <c r="J40" s="107"/>
    </row>
    <row r="41" spans="1:12" ht="42.75" customHeight="1">
      <c r="A41" s="48" t="s">
        <v>269</v>
      </c>
      <c r="B41" s="53">
        <v>2141</v>
      </c>
      <c r="C41" s="96"/>
      <c r="D41" s="96"/>
      <c r="E41" s="96"/>
      <c r="F41" s="96"/>
      <c r="G41" s="96"/>
      <c r="H41" s="96"/>
      <c r="I41" s="96"/>
      <c r="J41" s="96"/>
    </row>
    <row r="42" spans="1:12" ht="20.100000000000001" customHeight="1">
      <c r="A42" s="48" t="s">
        <v>327</v>
      </c>
      <c r="B42" s="53">
        <v>2142</v>
      </c>
      <c r="C42" s="96"/>
      <c r="D42" s="96"/>
      <c r="E42" s="96"/>
      <c r="F42" s="96"/>
      <c r="G42" s="96"/>
      <c r="H42" s="96"/>
      <c r="I42" s="96"/>
      <c r="J42" s="96"/>
    </row>
    <row r="43" spans="1:12" s="49" customFormat="1" ht="27.75" customHeight="1">
      <c r="A43" s="60" t="s">
        <v>317</v>
      </c>
      <c r="B43" s="103">
        <v>2200</v>
      </c>
      <c r="C43" s="107">
        <f>C20+C30+C35</f>
        <v>5988.1</v>
      </c>
      <c r="D43" s="107">
        <f>D20+D30+D35</f>
        <v>6017.9</v>
      </c>
      <c r="E43" s="107">
        <f t="shared" ref="E43:J43" si="2">E20+E30+E35</f>
        <v>6106.1051529647348</v>
      </c>
      <c r="F43" s="107">
        <f t="shared" si="2"/>
        <v>7137.0649754370006</v>
      </c>
      <c r="G43" s="107">
        <f t="shared" si="2"/>
        <v>1784.2662438592502</v>
      </c>
      <c r="H43" s="107">
        <f t="shared" si="2"/>
        <v>1784.2662438592502</v>
      </c>
      <c r="I43" s="107">
        <f t="shared" si="2"/>
        <v>1784.2662438592502</v>
      </c>
      <c r="J43" s="107">
        <f t="shared" si="2"/>
        <v>1784.2662438592502</v>
      </c>
      <c r="K43" s="47"/>
    </row>
    <row r="44" spans="1:12" s="49" customFormat="1" ht="20.100000000000001" customHeight="1">
      <c r="A44" s="70"/>
      <c r="B44" s="50"/>
      <c r="C44" s="68"/>
      <c r="D44" s="69"/>
      <c r="E44" s="69"/>
      <c r="F44" s="68"/>
      <c r="G44" s="69"/>
      <c r="H44" s="69"/>
      <c r="I44" s="69"/>
      <c r="J44" s="69"/>
    </row>
    <row r="45" spans="1:12" s="49" customFormat="1" ht="20.100000000000001" customHeight="1">
      <c r="A45" s="70"/>
      <c r="B45" s="50"/>
      <c r="C45" s="68"/>
      <c r="D45" s="69"/>
      <c r="E45" s="69"/>
      <c r="F45" s="68"/>
      <c r="G45" s="69"/>
      <c r="H45" s="69"/>
      <c r="I45" s="69"/>
      <c r="J45" s="69"/>
    </row>
    <row r="46" spans="1:12" s="49" customFormat="1" ht="20.100000000000001" customHeight="1">
      <c r="A46" s="70"/>
      <c r="B46" s="50"/>
      <c r="C46" s="68"/>
      <c r="D46" s="69"/>
      <c r="E46" s="69"/>
      <c r="F46" s="68"/>
      <c r="G46" s="69"/>
      <c r="H46" s="69"/>
      <c r="I46" s="69"/>
      <c r="J46" s="69"/>
    </row>
    <row r="47" spans="1:12" s="50" customFormat="1">
      <c r="A47" s="59" t="s">
        <v>368</v>
      </c>
      <c r="B47" s="1"/>
      <c r="C47" s="330" t="s">
        <v>106</v>
      </c>
      <c r="D47" s="331"/>
      <c r="E47" s="331"/>
      <c r="F47" s="331"/>
      <c r="G47" s="15"/>
      <c r="H47" s="320" t="s">
        <v>471</v>
      </c>
      <c r="I47" s="321"/>
      <c r="J47" s="321"/>
      <c r="K47" s="47"/>
    </row>
    <row r="48" spans="1:12" s="50" customFormat="1">
      <c r="A48" s="27" t="s">
        <v>80</v>
      </c>
      <c r="B48" s="3"/>
      <c r="C48" s="332" t="s">
        <v>81</v>
      </c>
      <c r="D48" s="332"/>
      <c r="E48" s="332"/>
      <c r="F48" s="332"/>
      <c r="G48" s="29"/>
      <c r="H48" s="333" t="s">
        <v>102</v>
      </c>
      <c r="I48" s="333"/>
      <c r="J48" s="333"/>
      <c r="K48" s="47"/>
    </row>
    <row r="49" spans="1:11" s="50" customFormat="1">
      <c r="A49" s="62"/>
      <c r="F49" s="47"/>
      <c r="G49" s="47"/>
      <c r="H49" s="47"/>
      <c r="I49" s="47"/>
      <c r="J49" s="47"/>
      <c r="K49" s="47"/>
    </row>
    <row r="50" spans="1:11" s="50" customFormat="1">
      <c r="A50" s="62"/>
      <c r="F50" s="47"/>
      <c r="G50" s="47"/>
      <c r="H50" s="47"/>
      <c r="I50" s="47"/>
      <c r="J50" s="47"/>
      <c r="K50" s="47"/>
    </row>
    <row r="51" spans="1:11" s="50" customFormat="1">
      <c r="A51" s="62"/>
      <c r="F51" s="47"/>
      <c r="G51" s="47"/>
      <c r="H51" s="47"/>
      <c r="I51" s="47"/>
      <c r="J51" s="47"/>
      <c r="K51" s="47"/>
    </row>
    <row r="52" spans="1:11" s="50" customFormat="1">
      <c r="A52" s="62"/>
      <c r="F52" s="47"/>
      <c r="G52" s="47"/>
      <c r="H52" s="47"/>
      <c r="I52" s="47"/>
      <c r="J52" s="47"/>
      <c r="K52" s="47"/>
    </row>
    <row r="53" spans="1:11" s="50" customFormat="1">
      <c r="A53" s="62"/>
      <c r="F53" s="47"/>
      <c r="G53" s="47"/>
      <c r="H53" s="47"/>
      <c r="I53" s="47"/>
      <c r="J53" s="47"/>
      <c r="K53" s="47"/>
    </row>
    <row r="54" spans="1:11" s="50" customFormat="1">
      <c r="A54" s="62"/>
      <c r="F54" s="47"/>
      <c r="G54" s="47"/>
      <c r="H54" s="47"/>
      <c r="I54" s="47"/>
      <c r="J54" s="47"/>
      <c r="K54" s="47"/>
    </row>
    <row r="55" spans="1:11" s="50" customFormat="1">
      <c r="A55" s="62"/>
      <c r="F55" s="47"/>
      <c r="G55" s="47"/>
      <c r="H55" s="47"/>
      <c r="I55" s="47"/>
      <c r="J55" s="47"/>
      <c r="K55" s="47"/>
    </row>
    <row r="56" spans="1:11" s="50" customFormat="1">
      <c r="A56" s="62"/>
      <c r="F56" s="47"/>
      <c r="G56" s="47"/>
      <c r="H56" s="47"/>
      <c r="I56" s="47"/>
      <c r="J56" s="47"/>
      <c r="K56" s="47"/>
    </row>
    <row r="57" spans="1:11" s="50" customFormat="1">
      <c r="A57" s="62"/>
      <c r="F57" s="47"/>
      <c r="G57" s="47"/>
      <c r="H57" s="47"/>
      <c r="I57" s="47"/>
      <c r="J57" s="47"/>
      <c r="K57" s="47"/>
    </row>
    <row r="58" spans="1:11" s="50" customFormat="1">
      <c r="A58" s="62"/>
      <c r="F58" s="47"/>
      <c r="G58" s="47"/>
      <c r="H58" s="47"/>
      <c r="I58" s="47"/>
      <c r="J58" s="47"/>
      <c r="K58" s="47"/>
    </row>
    <row r="59" spans="1:11" s="50" customFormat="1" ht="23.25">
      <c r="A59" s="119"/>
      <c r="B59"/>
      <c r="C59"/>
      <c r="F59" s="47"/>
      <c r="G59" s="47"/>
      <c r="H59" s="47"/>
      <c r="I59" s="47"/>
      <c r="J59" s="47"/>
      <c r="K59" s="47"/>
    </row>
    <row r="60" spans="1:11" s="50" customFormat="1">
      <c r="A60" s="120"/>
      <c r="B60"/>
      <c r="C60"/>
      <c r="F60" s="47"/>
      <c r="G60" s="47"/>
      <c r="H60" s="47"/>
      <c r="I60" s="47"/>
      <c r="J60" s="47"/>
      <c r="K60" s="47"/>
    </row>
    <row r="61" spans="1:11" s="50" customFormat="1">
      <c r="A61" s="120"/>
      <c r="B61"/>
      <c r="C61"/>
      <c r="F61" s="47"/>
      <c r="G61" s="47"/>
      <c r="H61" s="47"/>
      <c r="I61" s="47"/>
      <c r="J61" s="47"/>
      <c r="K61" s="47"/>
    </row>
    <row r="62" spans="1:11" s="50" customFormat="1">
      <c r="A62" s="120"/>
      <c r="B62"/>
      <c r="C62"/>
      <c r="F62" s="47"/>
      <c r="G62" s="47"/>
      <c r="H62" s="47"/>
      <c r="I62" s="47"/>
      <c r="J62" s="47"/>
      <c r="K62" s="47"/>
    </row>
    <row r="63" spans="1:11" s="50" customFormat="1">
      <c r="A63" s="120"/>
      <c r="B63"/>
      <c r="C63"/>
      <c r="F63" s="47"/>
      <c r="G63" s="47"/>
      <c r="H63" s="47"/>
      <c r="I63" s="47"/>
      <c r="J63" s="47"/>
      <c r="K63" s="47"/>
    </row>
    <row r="64" spans="1:11" s="50" customFormat="1">
      <c r="A64" s="120"/>
      <c r="B64"/>
      <c r="C64"/>
      <c r="F64" s="47"/>
      <c r="G64" s="47"/>
      <c r="H64" s="47"/>
      <c r="I64" s="47"/>
      <c r="J64" s="47"/>
      <c r="K64" s="47"/>
    </row>
    <row r="65" spans="1:11" s="50" customFormat="1">
      <c r="A65" s="120"/>
      <c r="B65"/>
      <c r="C65"/>
      <c r="F65" s="47"/>
      <c r="G65" s="47"/>
      <c r="H65" s="47"/>
      <c r="I65" s="47"/>
      <c r="J65" s="47"/>
      <c r="K65" s="47"/>
    </row>
    <row r="66" spans="1:11" s="50" customFormat="1">
      <c r="A66" s="120"/>
      <c r="B66"/>
      <c r="C66"/>
      <c r="F66" s="47"/>
      <c r="G66" s="47"/>
      <c r="H66" s="47"/>
      <c r="I66" s="47"/>
      <c r="J66" s="47"/>
      <c r="K66" s="47"/>
    </row>
    <row r="67" spans="1:11" s="50" customFormat="1">
      <c r="A67" s="120"/>
      <c r="B67"/>
      <c r="C67"/>
      <c r="F67" s="47"/>
      <c r="G67" s="47"/>
      <c r="H67" s="47"/>
      <c r="I67" s="47"/>
      <c r="J67" s="47"/>
      <c r="K67" s="47"/>
    </row>
    <row r="68" spans="1:11" s="50" customFormat="1">
      <c r="A68" s="120"/>
      <c r="B68"/>
      <c r="C68"/>
      <c r="F68" s="47"/>
      <c r="G68" s="47"/>
      <c r="H68" s="47"/>
      <c r="I68" s="47"/>
      <c r="J68" s="47"/>
      <c r="K68" s="47"/>
    </row>
    <row r="69" spans="1:11" s="50" customFormat="1">
      <c r="A69" s="120"/>
      <c r="B69"/>
      <c r="C69"/>
      <c r="F69" s="47"/>
      <c r="G69" s="47"/>
      <c r="H69" s="47"/>
      <c r="I69" s="47"/>
      <c r="J69" s="47"/>
      <c r="K69" s="47"/>
    </row>
    <row r="70" spans="1:11" s="50" customFormat="1">
      <c r="A70" s="120"/>
      <c r="B70"/>
      <c r="C70"/>
      <c r="F70" s="47"/>
      <c r="G70" s="47"/>
      <c r="H70" s="47"/>
      <c r="I70" s="47"/>
      <c r="J70" s="47"/>
      <c r="K70" s="47"/>
    </row>
    <row r="71" spans="1:11" s="50" customFormat="1">
      <c r="A71" s="120"/>
      <c r="B71"/>
      <c r="C71"/>
      <c r="F71" s="47"/>
      <c r="G71" s="47"/>
      <c r="H71" s="47"/>
      <c r="I71" s="47"/>
      <c r="J71" s="47"/>
      <c r="K71" s="47"/>
    </row>
    <row r="72" spans="1:11" s="50" customFormat="1">
      <c r="A72" s="115"/>
      <c r="B72"/>
      <c r="C72"/>
      <c r="F72" s="47"/>
      <c r="G72" s="47"/>
      <c r="H72" s="47"/>
      <c r="I72" s="47"/>
      <c r="J72" s="47"/>
      <c r="K72" s="47"/>
    </row>
    <row r="73" spans="1:11" s="50" customFormat="1">
      <c r="A73" s="115"/>
      <c r="B73"/>
      <c r="C73"/>
      <c r="F73" s="47"/>
      <c r="G73" s="47"/>
      <c r="H73" s="47"/>
      <c r="I73" s="47"/>
      <c r="J73" s="47"/>
      <c r="K73" s="47"/>
    </row>
    <row r="74" spans="1:11" s="50" customFormat="1">
      <c r="A74" s="115"/>
      <c r="B74"/>
      <c r="C74"/>
      <c r="F74" s="47"/>
      <c r="G74" s="47"/>
      <c r="H74" s="47"/>
      <c r="I74" s="47"/>
      <c r="J74" s="47"/>
      <c r="K74" s="47"/>
    </row>
    <row r="75" spans="1:11" s="50" customFormat="1">
      <c r="A75" s="115"/>
      <c r="B75"/>
      <c r="C75"/>
      <c r="F75" s="47"/>
      <c r="G75" s="47"/>
      <c r="H75" s="47"/>
      <c r="I75" s="47"/>
      <c r="J75" s="47"/>
      <c r="K75" s="47"/>
    </row>
    <row r="76" spans="1:11" s="50" customFormat="1">
      <c r="A76" s="115"/>
      <c r="B76"/>
      <c r="C76"/>
      <c r="F76" s="47"/>
      <c r="G76" s="47"/>
      <c r="H76" s="47"/>
      <c r="I76" s="47"/>
      <c r="J76" s="47"/>
      <c r="K76" s="47"/>
    </row>
    <row r="77" spans="1:11" s="50" customFormat="1">
      <c r="A77" s="115"/>
      <c r="B77"/>
      <c r="C77"/>
      <c r="F77" s="47"/>
      <c r="G77" s="47"/>
      <c r="H77" s="47"/>
      <c r="I77" s="47"/>
      <c r="J77" s="47"/>
      <c r="K77" s="47"/>
    </row>
    <row r="78" spans="1:11" s="50" customFormat="1">
      <c r="A78" s="115"/>
      <c r="B78"/>
      <c r="C78"/>
      <c r="F78" s="47"/>
      <c r="G78" s="47"/>
      <c r="H78" s="47"/>
      <c r="I78" s="47"/>
      <c r="J78" s="47"/>
      <c r="K78" s="47"/>
    </row>
    <row r="79" spans="1:11" s="50" customFormat="1">
      <c r="A79" s="115"/>
      <c r="B79"/>
      <c r="C79"/>
      <c r="F79" s="47"/>
      <c r="G79" s="47"/>
      <c r="H79" s="47"/>
      <c r="I79" s="47"/>
      <c r="J79" s="47"/>
      <c r="K79" s="47"/>
    </row>
    <row r="80" spans="1:11" s="50" customFormat="1">
      <c r="A80" s="115"/>
      <c r="B80"/>
      <c r="C80"/>
      <c r="F80" s="47"/>
      <c r="G80" s="47"/>
      <c r="H80" s="47"/>
      <c r="I80" s="47"/>
      <c r="J80" s="47"/>
      <c r="K80" s="47"/>
    </row>
    <row r="81" spans="1:11" s="50" customFormat="1">
      <c r="A81" s="120"/>
      <c r="B81"/>
      <c r="C81"/>
      <c r="F81" s="47"/>
      <c r="G81" s="47"/>
      <c r="H81" s="47"/>
      <c r="I81" s="47"/>
      <c r="J81" s="47"/>
      <c r="K81" s="47"/>
    </row>
    <row r="82" spans="1:11" s="50" customFormat="1">
      <c r="A82" s="120"/>
      <c r="B82"/>
      <c r="C82"/>
      <c r="F82" s="47"/>
      <c r="G82" s="47"/>
      <c r="H82" s="47"/>
      <c r="I82" s="47"/>
      <c r="J82" s="47"/>
      <c r="K82" s="47"/>
    </row>
    <row r="83" spans="1:11" s="50" customFormat="1">
      <c r="A83" s="120"/>
      <c r="B83"/>
      <c r="C83"/>
      <c r="F83" s="47"/>
      <c r="G83" s="47"/>
      <c r="H83" s="47"/>
      <c r="I83" s="47"/>
      <c r="J83" s="47"/>
      <c r="K83" s="47"/>
    </row>
    <row r="84" spans="1:11" s="50" customFormat="1">
      <c r="A84" s="120"/>
      <c r="B84"/>
      <c r="C84"/>
      <c r="F84" s="47"/>
      <c r="G84" s="47"/>
      <c r="H84" s="47"/>
      <c r="I84" s="47"/>
      <c r="J84" s="47"/>
      <c r="K84" s="47"/>
    </row>
    <row r="85" spans="1:11" s="50" customFormat="1">
      <c r="A85" s="120"/>
      <c r="B85"/>
      <c r="C85"/>
      <c r="F85" s="47"/>
      <c r="G85" s="47"/>
      <c r="H85" s="47"/>
      <c r="I85" s="47"/>
      <c r="J85" s="47"/>
      <c r="K85" s="47"/>
    </row>
    <row r="86" spans="1:11" s="50" customFormat="1">
      <c r="A86" s="120"/>
      <c r="B86"/>
      <c r="C86"/>
      <c r="F86" s="47"/>
      <c r="G86" s="47"/>
      <c r="H86" s="47"/>
      <c r="I86" s="47"/>
      <c r="J86" s="47"/>
      <c r="K86" s="47"/>
    </row>
    <row r="87" spans="1:11" s="50" customFormat="1">
      <c r="A87" s="120"/>
      <c r="B87"/>
      <c r="C87"/>
      <c r="F87" s="47"/>
      <c r="G87" s="47"/>
      <c r="H87" s="47"/>
      <c r="I87" s="47"/>
      <c r="J87" s="47"/>
      <c r="K87" s="47"/>
    </row>
    <row r="88" spans="1:11" s="50" customFormat="1">
      <c r="A88" s="120"/>
      <c r="B88"/>
      <c r="C88"/>
      <c r="F88" s="47"/>
      <c r="G88" s="47"/>
      <c r="H88" s="47"/>
      <c r="I88" s="47"/>
      <c r="J88" s="47"/>
      <c r="K88" s="47"/>
    </row>
    <row r="89" spans="1:11" s="50" customFormat="1">
      <c r="A89" s="120"/>
      <c r="B89"/>
      <c r="C89"/>
      <c r="F89" s="47"/>
      <c r="G89" s="47"/>
      <c r="H89" s="47"/>
      <c r="I89" s="47"/>
      <c r="J89" s="47"/>
      <c r="K89" s="47"/>
    </row>
    <row r="90" spans="1:11" s="50" customFormat="1">
      <c r="A90" s="120"/>
      <c r="B90"/>
      <c r="C90"/>
      <c r="F90" s="47"/>
      <c r="G90" s="47"/>
      <c r="H90" s="47"/>
      <c r="I90" s="47"/>
      <c r="J90" s="47"/>
      <c r="K90" s="47"/>
    </row>
    <row r="91" spans="1:11" s="50" customFormat="1">
      <c r="A91" s="120"/>
      <c r="B91"/>
      <c r="C91"/>
      <c r="F91" s="47"/>
      <c r="G91" s="47"/>
      <c r="H91" s="47"/>
      <c r="I91" s="47"/>
      <c r="J91" s="47"/>
      <c r="K91" s="47"/>
    </row>
    <row r="92" spans="1:11" s="50" customFormat="1">
      <c r="A92" s="120"/>
      <c r="B92"/>
      <c r="C92"/>
      <c r="F92" s="47"/>
      <c r="G92" s="47"/>
      <c r="H92" s="47"/>
      <c r="I92" s="47"/>
      <c r="J92" s="47"/>
      <c r="K92" s="47"/>
    </row>
    <row r="93" spans="1:11" s="50" customFormat="1">
      <c r="A93" s="120"/>
      <c r="B93"/>
      <c r="C93"/>
      <c r="F93" s="47"/>
      <c r="G93" s="47"/>
      <c r="H93" s="47"/>
      <c r="I93" s="47"/>
      <c r="J93" s="47"/>
      <c r="K93" s="47"/>
    </row>
    <row r="94" spans="1:11" s="50" customFormat="1">
      <c r="A94" s="120"/>
      <c r="B94"/>
      <c r="C94"/>
      <c r="F94" s="47"/>
      <c r="G94" s="47"/>
      <c r="H94" s="47"/>
      <c r="I94" s="47"/>
      <c r="J94" s="47"/>
      <c r="K94" s="47"/>
    </row>
    <row r="95" spans="1:11" s="50" customFormat="1">
      <c r="B95" s="47"/>
      <c r="C95" s="47"/>
      <c r="D95" s="47"/>
      <c r="E95" s="47"/>
      <c r="F95" s="47"/>
      <c r="G95" s="47"/>
    </row>
    <row r="96" spans="1:11" s="50" customFormat="1">
      <c r="B96" s="47"/>
      <c r="C96" s="47"/>
      <c r="D96" s="47"/>
      <c r="E96" s="47"/>
      <c r="F96" s="47"/>
      <c r="G96" s="47"/>
    </row>
    <row r="97" spans="2:7" s="50" customFormat="1">
      <c r="B97" s="47"/>
      <c r="C97" s="47"/>
      <c r="D97" s="47"/>
      <c r="E97" s="47"/>
      <c r="F97" s="47"/>
      <c r="G97" s="47"/>
    </row>
    <row r="98" spans="2:7" s="50" customFormat="1">
      <c r="B98" s="47"/>
      <c r="C98" s="47"/>
      <c r="D98" s="47"/>
      <c r="E98" s="47"/>
      <c r="F98" s="47"/>
      <c r="G98" s="47"/>
    </row>
    <row r="99" spans="2:7" s="50" customFormat="1">
      <c r="B99" s="47"/>
      <c r="C99" s="47"/>
      <c r="D99" s="47"/>
      <c r="E99" s="47"/>
      <c r="F99" s="47"/>
      <c r="G99" s="47"/>
    </row>
    <row r="100" spans="2:7" s="50" customFormat="1">
      <c r="B100" s="47"/>
      <c r="C100" s="47"/>
      <c r="D100" s="47"/>
      <c r="E100" s="47"/>
      <c r="F100" s="47"/>
      <c r="G100" s="47"/>
    </row>
    <row r="101" spans="2:7" s="50" customFormat="1">
      <c r="B101" s="47"/>
      <c r="C101" s="47"/>
      <c r="D101" s="47"/>
      <c r="E101" s="47"/>
      <c r="F101" s="47"/>
      <c r="G101" s="47"/>
    </row>
    <row r="102" spans="2:7" s="50" customFormat="1">
      <c r="B102" s="47"/>
      <c r="C102" s="47"/>
      <c r="D102" s="47"/>
      <c r="E102" s="47"/>
      <c r="F102" s="47"/>
      <c r="G102" s="47"/>
    </row>
    <row r="103" spans="2:7" s="50" customFormat="1">
      <c r="B103" s="47"/>
      <c r="C103" s="47"/>
      <c r="D103" s="47"/>
      <c r="E103" s="47"/>
      <c r="F103" s="47"/>
      <c r="G103" s="47"/>
    </row>
    <row r="104" spans="2:7" s="50" customFormat="1">
      <c r="B104" s="47"/>
      <c r="C104" s="47"/>
      <c r="D104" s="47"/>
      <c r="E104" s="47"/>
      <c r="F104" s="47"/>
      <c r="G104" s="47"/>
    </row>
    <row r="105" spans="2:7" s="50" customFormat="1">
      <c r="B105" s="47"/>
      <c r="C105" s="47"/>
      <c r="D105" s="47"/>
      <c r="E105" s="47"/>
      <c r="F105" s="47"/>
      <c r="G105" s="47"/>
    </row>
    <row r="106" spans="2:7" s="50" customFormat="1">
      <c r="B106" s="47"/>
      <c r="C106" s="47"/>
      <c r="D106" s="47"/>
      <c r="E106" s="47"/>
      <c r="F106" s="47"/>
      <c r="G106" s="47"/>
    </row>
    <row r="107" spans="2:7" s="50" customFormat="1">
      <c r="B107" s="47"/>
      <c r="C107" s="47"/>
      <c r="D107" s="47"/>
      <c r="E107" s="47"/>
      <c r="F107" s="47"/>
      <c r="G107" s="47"/>
    </row>
    <row r="108" spans="2:7" s="50" customFormat="1">
      <c r="B108" s="47"/>
      <c r="C108" s="47"/>
      <c r="D108" s="47"/>
      <c r="E108" s="47"/>
      <c r="F108" s="47"/>
      <c r="G108" s="47"/>
    </row>
    <row r="109" spans="2:7" s="50" customFormat="1">
      <c r="B109" s="47"/>
      <c r="C109" s="47"/>
      <c r="D109" s="47"/>
      <c r="E109" s="47"/>
      <c r="F109" s="47"/>
      <c r="G109" s="47"/>
    </row>
    <row r="110" spans="2:7" s="50" customFormat="1">
      <c r="B110" s="47"/>
      <c r="C110" s="47"/>
      <c r="D110" s="47"/>
      <c r="E110" s="47"/>
      <c r="F110" s="47"/>
      <c r="G110" s="47"/>
    </row>
    <row r="111" spans="2:7" s="50" customFormat="1">
      <c r="B111" s="47"/>
      <c r="C111" s="47"/>
      <c r="D111" s="47"/>
      <c r="E111" s="47"/>
      <c r="F111" s="47"/>
      <c r="G111" s="47"/>
    </row>
    <row r="112" spans="2:7" s="50" customFormat="1">
      <c r="B112" s="47"/>
      <c r="C112" s="47"/>
      <c r="D112" s="47"/>
      <c r="E112" s="47"/>
      <c r="F112" s="47"/>
      <c r="G112" s="47"/>
    </row>
    <row r="113" spans="2:7" s="50" customFormat="1">
      <c r="B113" s="47"/>
      <c r="C113" s="47"/>
      <c r="D113" s="47"/>
      <c r="E113" s="47"/>
      <c r="F113" s="47"/>
      <c r="G113" s="47"/>
    </row>
    <row r="114" spans="2:7" s="50" customFormat="1">
      <c r="B114" s="47"/>
      <c r="C114" s="47"/>
      <c r="D114" s="47"/>
      <c r="E114" s="47"/>
      <c r="F114" s="47"/>
      <c r="G114" s="47"/>
    </row>
    <row r="115" spans="2:7" s="50" customFormat="1">
      <c r="B115" s="47"/>
      <c r="C115" s="47"/>
      <c r="D115" s="47"/>
      <c r="E115" s="47"/>
      <c r="F115" s="47"/>
      <c r="G115" s="47"/>
    </row>
    <row r="116" spans="2:7" s="50" customFormat="1">
      <c r="B116" s="47"/>
      <c r="C116" s="47"/>
      <c r="D116" s="47"/>
      <c r="E116" s="47"/>
      <c r="F116" s="47"/>
      <c r="G116" s="47"/>
    </row>
    <row r="117" spans="2:7" s="50" customFormat="1">
      <c r="B117" s="47"/>
      <c r="C117" s="47"/>
      <c r="D117" s="47"/>
      <c r="E117" s="47"/>
      <c r="F117" s="47"/>
      <c r="G117" s="47"/>
    </row>
    <row r="118" spans="2:7" s="50" customFormat="1">
      <c r="B118" s="47"/>
      <c r="C118" s="47"/>
      <c r="D118" s="47"/>
      <c r="E118" s="47"/>
      <c r="F118" s="47"/>
      <c r="G118" s="47"/>
    </row>
    <row r="119" spans="2:7" s="50" customFormat="1">
      <c r="B119" s="47"/>
      <c r="C119" s="47"/>
      <c r="D119" s="47"/>
      <c r="E119" s="47"/>
      <c r="F119" s="47"/>
      <c r="G119" s="47"/>
    </row>
    <row r="120" spans="2:7" s="50" customFormat="1">
      <c r="B120" s="47"/>
      <c r="C120" s="47"/>
      <c r="D120" s="47"/>
      <c r="E120" s="47"/>
      <c r="F120" s="47"/>
      <c r="G120" s="47"/>
    </row>
    <row r="121" spans="2:7" s="50" customFormat="1">
      <c r="B121" s="47"/>
      <c r="C121" s="47"/>
      <c r="D121" s="47"/>
      <c r="E121" s="47"/>
      <c r="F121" s="47"/>
      <c r="G121" s="47"/>
    </row>
    <row r="122" spans="2:7" s="50" customFormat="1">
      <c r="B122" s="47"/>
      <c r="C122" s="47"/>
      <c r="D122" s="47"/>
      <c r="E122" s="47"/>
      <c r="F122" s="47"/>
      <c r="G122" s="47"/>
    </row>
    <row r="123" spans="2:7" s="50" customFormat="1">
      <c r="B123" s="47"/>
      <c r="C123" s="47"/>
      <c r="D123" s="47"/>
      <c r="E123" s="47"/>
      <c r="F123" s="47"/>
      <c r="G123" s="47"/>
    </row>
    <row r="124" spans="2:7" s="50" customFormat="1">
      <c r="B124" s="47"/>
      <c r="C124" s="47"/>
      <c r="D124" s="47"/>
      <c r="E124" s="47"/>
      <c r="F124" s="47"/>
      <c r="G124" s="47"/>
    </row>
    <row r="125" spans="2:7" s="50" customFormat="1">
      <c r="B125" s="47"/>
      <c r="C125" s="47"/>
      <c r="D125" s="47"/>
      <c r="E125" s="47"/>
      <c r="F125" s="47"/>
      <c r="G125" s="47"/>
    </row>
    <row r="126" spans="2:7" s="50" customFormat="1">
      <c r="B126" s="47"/>
      <c r="C126" s="47"/>
      <c r="D126" s="47"/>
      <c r="E126" s="47"/>
      <c r="F126" s="47"/>
      <c r="G126" s="47"/>
    </row>
    <row r="127" spans="2:7" s="50" customFormat="1">
      <c r="B127" s="47"/>
      <c r="C127" s="47"/>
      <c r="D127" s="47"/>
      <c r="E127" s="47"/>
      <c r="F127" s="47"/>
      <c r="G127" s="47"/>
    </row>
    <row r="128" spans="2:7" s="50" customFormat="1">
      <c r="B128" s="47"/>
      <c r="C128" s="47"/>
      <c r="D128" s="47"/>
      <c r="E128" s="47"/>
      <c r="F128" s="47"/>
      <c r="G128" s="47"/>
    </row>
    <row r="129" spans="2:7" s="50" customFormat="1">
      <c r="B129" s="47"/>
      <c r="C129" s="47"/>
      <c r="D129" s="47"/>
      <c r="E129" s="47"/>
      <c r="F129" s="47"/>
      <c r="G129" s="47"/>
    </row>
    <row r="130" spans="2:7" s="50" customFormat="1">
      <c r="B130" s="47"/>
      <c r="C130" s="47"/>
      <c r="D130" s="47"/>
      <c r="E130" s="47"/>
      <c r="F130" s="47"/>
      <c r="G130" s="47"/>
    </row>
    <row r="131" spans="2:7" s="50" customFormat="1">
      <c r="B131" s="47"/>
      <c r="C131" s="47"/>
      <c r="D131" s="47"/>
      <c r="E131" s="47"/>
      <c r="F131" s="47"/>
      <c r="G131" s="47"/>
    </row>
    <row r="132" spans="2:7" s="50" customFormat="1">
      <c r="B132" s="47"/>
      <c r="C132" s="47"/>
      <c r="D132" s="47"/>
      <c r="E132" s="47"/>
      <c r="F132" s="47"/>
      <c r="G132" s="47"/>
    </row>
    <row r="133" spans="2:7" s="50" customFormat="1">
      <c r="B133" s="47"/>
      <c r="C133" s="47"/>
      <c r="D133" s="47"/>
      <c r="E133" s="47"/>
      <c r="F133" s="47"/>
      <c r="G133" s="47"/>
    </row>
    <row r="134" spans="2:7" s="50" customFormat="1">
      <c r="B134" s="47"/>
      <c r="C134" s="47"/>
      <c r="D134" s="47"/>
      <c r="E134" s="47"/>
      <c r="F134" s="47"/>
      <c r="G134" s="47"/>
    </row>
    <row r="135" spans="2:7" s="50" customFormat="1">
      <c r="B135" s="47"/>
      <c r="C135" s="47"/>
      <c r="D135" s="47"/>
      <c r="E135" s="47"/>
      <c r="F135" s="47"/>
      <c r="G135" s="47"/>
    </row>
    <row r="136" spans="2:7" s="50" customFormat="1">
      <c r="B136" s="47"/>
      <c r="C136" s="47"/>
      <c r="D136" s="47"/>
      <c r="E136" s="47"/>
      <c r="F136" s="47"/>
      <c r="G136" s="47"/>
    </row>
    <row r="137" spans="2:7" s="50" customFormat="1">
      <c r="B137" s="47"/>
      <c r="C137" s="47"/>
      <c r="D137" s="47"/>
      <c r="E137" s="47"/>
      <c r="F137" s="47"/>
      <c r="G137" s="47"/>
    </row>
    <row r="138" spans="2:7" s="50" customFormat="1">
      <c r="B138" s="47"/>
      <c r="C138" s="47"/>
      <c r="D138" s="47"/>
      <c r="E138" s="47"/>
      <c r="F138" s="47"/>
      <c r="G138" s="47"/>
    </row>
    <row r="139" spans="2:7" s="50" customFormat="1">
      <c r="B139" s="47"/>
      <c r="C139" s="47"/>
      <c r="D139" s="47"/>
      <c r="E139" s="47"/>
      <c r="F139" s="47"/>
      <c r="G139" s="47"/>
    </row>
    <row r="140" spans="2:7" s="50" customFormat="1">
      <c r="B140" s="47"/>
      <c r="C140" s="47"/>
      <c r="D140" s="47"/>
      <c r="E140" s="47"/>
      <c r="F140" s="47"/>
      <c r="G140" s="47"/>
    </row>
    <row r="141" spans="2:7" s="50" customFormat="1">
      <c r="B141" s="47"/>
      <c r="C141" s="47"/>
      <c r="D141" s="47"/>
      <c r="E141" s="47"/>
      <c r="F141" s="47"/>
      <c r="G141" s="47"/>
    </row>
    <row r="142" spans="2:7" s="50" customFormat="1">
      <c r="B142" s="47"/>
      <c r="C142" s="47"/>
      <c r="D142" s="47"/>
      <c r="E142" s="47"/>
      <c r="F142" s="47"/>
      <c r="G142" s="47"/>
    </row>
    <row r="143" spans="2:7" s="50" customFormat="1">
      <c r="B143" s="47"/>
      <c r="C143" s="47"/>
      <c r="D143" s="47"/>
      <c r="E143" s="47"/>
      <c r="F143" s="47"/>
      <c r="G143" s="47"/>
    </row>
    <row r="144" spans="2:7" s="50" customFormat="1">
      <c r="B144" s="47"/>
      <c r="C144" s="47"/>
      <c r="D144" s="47"/>
      <c r="E144" s="47"/>
      <c r="F144" s="47"/>
      <c r="G144" s="47"/>
    </row>
    <row r="145" spans="2:7" s="50" customFormat="1">
      <c r="B145" s="47"/>
      <c r="C145" s="47"/>
      <c r="D145" s="47"/>
      <c r="E145" s="47"/>
      <c r="F145" s="47"/>
      <c r="G145" s="47"/>
    </row>
    <row r="146" spans="2:7" s="50" customFormat="1">
      <c r="B146" s="47"/>
      <c r="C146" s="47"/>
      <c r="D146" s="47"/>
      <c r="E146" s="47"/>
      <c r="F146" s="47"/>
      <c r="G146" s="47"/>
    </row>
    <row r="147" spans="2:7" s="50" customFormat="1">
      <c r="B147" s="47"/>
      <c r="C147" s="47"/>
      <c r="D147" s="47"/>
      <c r="E147" s="47"/>
      <c r="F147" s="47"/>
      <c r="G147" s="47"/>
    </row>
    <row r="148" spans="2:7" s="50" customFormat="1">
      <c r="B148" s="47"/>
      <c r="C148" s="47"/>
      <c r="D148" s="47"/>
      <c r="E148" s="47"/>
      <c r="F148" s="47"/>
      <c r="G148" s="47"/>
    </row>
    <row r="149" spans="2:7" s="50" customFormat="1">
      <c r="B149" s="47"/>
      <c r="C149" s="47"/>
      <c r="D149" s="47"/>
      <c r="E149" s="47"/>
      <c r="F149" s="47"/>
      <c r="G149" s="47"/>
    </row>
    <row r="150" spans="2:7" s="50" customFormat="1">
      <c r="B150" s="47"/>
      <c r="C150" s="47"/>
      <c r="D150" s="47"/>
      <c r="E150" s="47"/>
      <c r="F150" s="47"/>
      <c r="G150" s="47"/>
    </row>
    <row r="151" spans="2:7" s="50" customFormat="1">
      <c r="B151" s="47"/>
      <c r="C151" s="47"/>
      <c r="D151" s="47"/>
      <c r="E151" s="47"/>
      <c r="F151" s="47"/>
      <c r="G151" s="47"/>
    </row>
    <row r="152" spans="2:7" s="50" customFormat="1">
      <c r="B152" s="47"/>
      <c r="C152" s="47"/>
      <c r="D152" s="47"/>
      <c r="E152" s="47"/>
      <c r="F152" s="47"/>
      <c r="G152" s="47"/>
    </row>
    <row r="153" spans="2:7" s="50" customFormat="1">
      <c r="B153" s="47"/>
      <c r="C153" s="47"/>
      <c r="D153" s="47"/>
      <c r="E153" s="47"/>
      <c r="F153" s="47"/>
      <c r="G153" s="47"/>
    </row>
    <row r="154" spans="2:7" s="50" customFormat="1">
      <c r="B154" s="47"/>
      <c r="C154" s="47"/>
      <c r="D154" s="47"/>
      <c r="E154" s="47"/>
      <c r="F154" s="47"/>
      <c r="G154" s="47"/>
    </row>
    <row r="155" spans="2:7" s="50" customFormat="1">
      <c r="B155" s="47"/>
      <c r="C155" s="47"/>
      <c r="D155" s="47"/>
      <c r="E155" s="47"/>
      <c r="F155" s="47"/>
      <c r="G155" s="47"/>
    </row>
    <row r="156" spans="2:7" s="50" customFormat="1">
      <c r="B156" s="47"/>
      <c r="C156" s="47"/>
      <c r="D156" s="47"/>
      <c r="E156" s="47"/>
      <c r="F156" s="47"/>
      <c r="G156" s="47"/>
    </row>
    <row r="157" spans="2:7" s="50" customFormat="1">
      <c r="B157" s="47"/>
      <c r="C157" s="47"/>
      <c r="D157" s="47"/>
      <c r="E157" s="47"/>
      <c r="F157" s="47"/>
      <c r="G157" s="47"/>
    </row>
    <row r="158" spans="2:7" s="50" customFormat="1">
      <c r="B158" s="47"/>
      <c r="C158" s="47"/>
      <c r="D158" s="47"/>
      <c r="E158" s="47"/>
      <c r="F158" s="47"/>
      <c r="G158" s="47"/>
    </row>
    <row r="159" spans="2:7" s="50" customFormat="1">
      <c r="B159" s="47"/>
      <c r="C159" s="47"/>
      <c r="D159" s="47"/>
      <c r="E159" s="47"/>
      <c r="F159" s="47"/>
      <c r="G159" s="47"/>
    </row>
    <row r="160" spans="2:7" s="50" customFormat="1">
      <c r="B160" s="47"/>
      <c r="C160" s="47"/>
      <c r="D160" s="47"/>
      <c r="E160" s="47"/>
      <c r="F160" s="47"/>
      <c r="G160" s="47"/>
    </row>
    <row r="161" spans="1:11" s="50" customFormat="1">
      <c r="B161" s="47"/>
      <c r="C161" s="47"/>
      <c r="D161" s="47"/>
      <c r="E161" s="47"/>
      <c r="F161" s="47"/>
      <c r="G161" s="47"/>
    </row>
    <row r="162" spans="1:11" s="50" customFormat="1">
      <c r="B162" s="47"/>
      <c r="C162" s="47"/>
      <c r="D162" s="47"/>
      <c r="E162" s="47"/>
      <c r="F162" s="47"/>
      <c r="G162" s="47"/>
    </row>
    <row r="163" spans="1:11" s="50" customFormat="1">
      <c r="B163" s="47"/>
      <c r="C163" s="47"/>
      <c r="D163" s="47"/>
      <c r="E163" s="47"/>
      <c r="F163" s="47"/>
      <c r="G163" s="47"/>
    </row>
    <row r="164" spans="1:11" s="50" customFormat="1">
      <c r="B164" s="47"/>
      <c r="C164" s="47"/>
      <c r="D164" s="47"/>
      <c r="E164" s="47"/>
      <c r="F164" s="47"/>
      <c r="G164" s="47"/>
    </row>
    <row r="165" spans="1:11" s="50" customFormat="1">
      <c r="A165" s="62"/>
      <c r="F165" s="47"/>
      <c r="G165" s="47"/>
      <c r="H165" s="47"/>
      <c r="I165" s="47"/>
      <c r="J165" s="47"/>
      <c r="K165" s="47"/>
    </row>
    <row r="166" spans="1:11" s="50" customFormat="1">
      <c r="A166" s="62"/>
      <c r="F166" s="47"/>
      <c r="G166" s="47"/>
      <c r="H166" s="47"/>
      <c r="I166" s="47"/>
      <c r="J166" s="47"/>
      <c r="K166" s="47"/>
    </row>
    <row r="167" spans="1:11" s="50" customFormat="1">
      <c r="A167" s="62"/>
      <c r="F167" s="47"/>
      <c r="G167" s="47"/>
      <c r="H167" s="47"/>
      <c r="I167" s="47"/>
      <c r="J167" s="47"/>
      <c r="K167" s="47"/>
    </row>
    <row r="168" spans="1:11" s="50" customFormat="1">
      <c r="A168" s="62"/>
      <c r="F168" s="47"/>
      <c r="G168" s="47"/>
      <c r="H168" s="47"/>
      <c r="I168" s="47"/>
      <c r="J168" s="47"/>
      <c r="K168" s="47"/>
    </row>
    <row r="169" spans="1:11" s="50" customFormat="1">
      <c r="A169" s="62"/>
      <c r="F169" s="47"/>
      <c r="G169" s="47"/>
      <c r="H169" s="47"/>
      <c r="I169" s="47"/>
      <c r="J169" s="47"/>
      <c r="K169" s="47"/>
    </row>
    <row r="170" spans="1:11" s="50" customFormat="1">
      <c r="A170" s="62"/>
      <c r="F170" s="47"/>
      <c r="G170" s="47"/>
      <c r="H170" s="47"/>
      <c r="I170" s="47"/>
      <c r="J170" s="47"/>
      <c r="K170" s="47"/>
    </row>
    <row r="171" spans="1:11" s="50" customFormat="1">
      <c r="A171" s="62"/>
      <c r="F171" s="47"/>
      <c r="G171" s="47"/>
      <c r="H171" s="47"/>
      <c r="I171" s="47"/>
      <c r="J171" s="47"/>
      <c r="K171" s="47"/>
    </row>
    <row r="172" spans="1:11" s="50" customFormat="1">
      <c r="A172" s="62"/>
      <c r="F172" s="47"/>
      <c r="G172" s="47"/>
      <c r="H172" s="47"/>
      <c r="I172" s="47"/>
      <c r="J172" s="47"/>
      <c r="K172" s="47"/>
    </row>
    <row r="173" spans="1:11" s="50" customFormat="1">
      <c r="A173" s="62"/>
      <c r="F173" s="47"/>
      <c r="G173" s="47"/>
      <c r="H173" s="47"/>
      <c r="I173" s="47"/>
      <c r="J173" s="47"/>
      <c r="K173" s="47"/>
    </row>
    <row r="174" spans="1:11" s="50" customFormat="1">
      <c r="A174" s="62"/>
      <c r="F174" s="47"/>
      <c r="G174" s="47"/>
      <c r="H174" s="47"/>
      <c r="I174" s="47"/>
      <c r="J174" s="47"/>
      <c r="K174" s="47"/>
    </row>
    <row r="175" spans="1:11" s="50" customFormat="1">
      <c r="A175" s="62"/>
      <c r="F175" s="47"/>
      <c r="G175" s="47"/>
      <c r="H175" s="47"/>
      <c r="I175" s="47"/>
      <c r="J175" s="47"/>
      <c r="K175" s="47"/>
    </row>
    <row r="176" spans="1:11" s="50" customFormat="1">
      <c r="A176" s="62"/>
      <c r="F176" s="47"/>
      <c r="G176" s="47"/>
      <c r="H176" s="47"/>
      <c r="I176" s="47"/>
      <c r="J176" s="47"/>
      <c r="K176" s="47"/>
    </row>
    <row r="177" spans="1:11" s="50" customFormat="1">
      <c r="A177" s="62"/>
      <c r="F177" s="47"/>
      <c r="G177" s="47"/>
      <c r="H177" s="47"/>
      <c r="I177" s="47"/>
      <c r="J177" s="47"/>
      <c r="K177" s="47"/>
    </row>
    <row r="178" spans="1:11" s="50" customFormat="1">
      <c r="A178" s="62"/>
      <c r="F178" s="47"/>
      <c r="G178" s="47"/>
      <c r="H178" s="47"/>
      <c r="I178" s="47"/>
      <c r="J178" s="47"/>
      <c r="K178" s="47"/>
    </row>
    <row r="179" spans="1:11" s="50" customFormat="1">
      <c r="A179" s="62"/>
      <c r="F179" s="47"/>
      <c r="G179" s="47"/>
      <c r="H179" s="47"/>
      <c r="I179" s="47"/>
      <c r="J179" s="47"/>
      <c r="K179" s="47"/>
    </row>
    <row r="180" spans="1:11" s="50" customFormat="1">
      <c r="A180" s="62"/>
      <c r="F180" s="47"/>
      <c r="G180" s="47"/>
      <c r="H180" s="47"/>
      <c r="I180" s="47"/>
      <c r="J180" s="47"/>
      <c r="K180" s="47"/>
    </row>
    <row r="181" spans="1:11" s="50" customFormat="1">
      <c r="A181" s="62"/>
      <c r="F181" s="47"/>
      <c r="G181" s="47"/>
      <c r="H181" s="47"/>
      <c r="I181" s="47"/>
      <c r="J181" s="47"/>
      <c r="K181" s="47"/>
    </row>
    <row r="182" spans="1:11" s="50" customFormat="1">
      <c r="A182" s="62"/>
      <c r="F182" s="47"/>
      <c r="G182" s="47"/>
      <c r="H182" s="47"/>
      <c r="I182" s="47"/>
      <c r="J182" s="47"/>
      <c r="K182" s="47"/>
    </row>
    <row r="183" spans="1:11" s="50" customFormat="1">
      <c r="A183" s="62"/>
      <c r="F183" s="47"/>
      <c r="G183" s="47"/>
      <c r="H183" s="47"/>
      <c r="I183" s="47"/>
      <c r="J183" s="47"/>
      <c r="K183" s="47"/>
    </row>
    <row r="184" spans="1:11" s="50" customFormat="1">
      <c r="A184" s="62"/>
      <c r="F184" s="47"/>
      <c r="G184" s="47"/>
      <c r="H184" s="47"/>
      <c r="I184" s="47"/>
      <c r="J184" s="47"/>
      <c r="K184" s="47"/>
    </row>
    <row r="185" spans="1:11" s="50" customFormat="1">
      <c r="A185" s="62"/>
      <c r="F185" s="47"/>
      <c r="G185" s="47"/>
      <c r="H185" s="47"/>
      <c r="I185" s="47"/>
      <c r="J185" s="47"/>
      <c r="K185" s="47"/>
    </row>
    <row r="186" spans="1:11" s="50" customFormat="1">
      <c r="A186" s="62"/>
      <c r="F186" s="47"/>
      <c r="G186" s="47"/>
      <c r="H186" s="47"/>
      <c r="I186" s="47"/>
      <c r="J186" s="47"/>
      <c r="K186" s="47"/>
    </row>
    <row r="187" spans="1:11" s="50" customFormat="1">
      <c r="A187" s="62"/>
      <c r="F187" s="47"/>
      <c r="G187" s="47"/>
      <c r="H187" s="47"/>
      <c r="I187" s="47"/>
      <c r="J187" s="47"/>
      <c r="K187" s="47"/>
    </row>
    <row r="188" spans="1:11" s="50" customFormat="1">
      <c r="A188" s="62"/>
      <c r="F188" s="47"/>
      <c r="G188" s="47"/>
      <c r="H188" s="47"/>
      <c r="I188" s="47"/>
      <c r="J188" s="47"/>
      <c r="K188" s="47"/>
    </row>
    <row r="189" spans="1:11" s="50" customFormat="1">
      <c r="A189" s="62"/>
      <c r="F189" s="47"/>
      <c r="G189" s="47"/>
      <c r="H189" s="47"/>
      <c r="I189" s="47"/>
      <c r="J189" s="47"/>
      <c r="K189" s="47"/>
    </row>
    <row r="190" spans="1:11" s="50" customFormat="1">
      <c r="A190" s="62"/>
      <c r="F190" s="47"/>
      <c r="G190" s="47"/>
      <c r="H190" s="47"/>
      <c r="I190" s="47"/>
      <c r="J190" s="47"/>
      <c r="K190" s="47"/>
    </row>
    <row r="191" spans="1:11" s="50" customFormat="1">
      <c r="A191" s="62"/>
      <c r="F191" s="47"/>
      <c r="G191" s="47"/>
      <c r="H191" s="47"/>
      <c r="I191" s="47"/>
      <c r="J191" s="47"/>
      <c r="K191" s="47"/>
    </row>
    <row r="192" spans="1:11" s="50" customFormat="1">
      <c r="A192" s="62"/>
      <c r="F192" s="47"/>
      <c r="G192" s="47"/>
      <c r="H192" s="47"/>
      <c r="I192" s="47"/>
      <c r="J192" s="47"/>
      <c r="K192" s="47"/>
    </row>
    <row r="193" spans="1:11" s="50" customFormat="1">
      <c r="A193" s="62"/>
      <c r="F193" s="47"/>
      <c r="G193" s="47"/>
      <c r="H193" s="47"/>
      <c r="I193" s="47"/>
      <c r="J193" s="47"/>
      <c r="K193" s="47"/>
    </row>
    <row r="194" spans="1:11" s="50" customFormat="1">
      <c r="A194" s="62"/>
      <c r="F194" s="47"/>
      <c r="G194" s="47"/>
      <c r="H194" s="47"/>
      <c r="I194" s="47"/>
      <c r="J194" s="47"/>
      <c r="K194" s="47"/>
    </row>
    <row r="195" spans="1:11" s="50" customFormat="1">
      <c r="A195" s="62"/>
      <c r="F195" s="47"/>
      <c r="G195" s="47"/>
      <c r="H195" s="47"/>
      <c r="I195" s="47"/>
      <c r="J195" s="47"/>
      <c r="K195" s="47"/>
    </row>
    <row r="196" spans="1:11" s="50" customFormat="1">
      <c r="A196" s="62"/>
      <c r="F196" s="47"/>
      <c r="G196" s="47"/>
      <c r="H196" s="47"/>
      <c r="I196" s="47"/>
      <c r="J196" s="47"/>
      <c r="K196" s="47"/>
    </row>
    <row r="197" spans="1:11">
      <c r="A197" s="62"/>
    </row>
  </sheetData>
  <mergeCells count="15">
    <mergeCell ref="C48:F48"/>
    <mergeCell ref="H48:J48"/>
    <mergeCell ref="A6:J6"/>
    <mergeCell ref="A19:J19"/>
    <mergeCell ref="C47:F47"/>
    <mergeCell ref="H47:J47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1.1811023622047245" right="0.39370078740157483" top="0.78740157480314965" bottom="0.78740157480314965" header="0.39370078740157483" footer="0.11811023622047245"/>
  <pageSetup paperSize="9" scale="56" fitToHeight="2" orientation="landscape" r:id="rId1"/>
  <headerFooter alignWithMargins="0">
    <oddHeader>&amp;C&amp;"Times New Roman,обычный"&amp;14 
7&amp;R
&amp;"Times New Roman,обычный"&amp;14Продовження додатка 1
Таблиця 2</oddHeader>
  </headerFooter>
  <rowBreaks count="1" manualBreakCount="1">
    <brk id="29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L104"/>
  <sheetViews>
    <sheetView topLeftCell="A22" zoomScale="75" zoomScaleNormal="75" zoomScaleSheetLayoutView="50" workbookViewId="0">
      <pane ySplit="495" activePane="bottomLeft"/>
      <selection activeCell="A26" sqref="A26"/>
      <selection pane="bottomLeft" activeCell="J76" sqref="A1:J76"/>
    </sheetView>
  </sheetViews>
  <sheetFormatPr defaultRowHeight="18.75"/>
  <cols>
    <col min="1" max="1" width="93.28515625" style="2" customWidth="1"/>
    <col min="2" max="2" width="15" style="2" customWidth="1"/>
    <col min="3" max="3" width="13.42578125" style="2" customWidth="1"/>
    <col min="4" max="10" width="16" style="2" customWidth="1"/>
    <col min="11" max="13" width="9.140625" style="2"/>
    <col min="14" max="14" width="9.28515625" style="2" bestFit="1" customWidth="1"/>
    <col min="15" max="15" width="9.140625" style="2"/>
    <col min="16" max="16" width="9.28515625" style="2" bestFit="1" customWidth="1"/>
    <col min="17" max="16384" width="9.140625" style="2"/>
  </cols>
  <sheetData>
    <row r="1" spans="1:10">
      <c r="A1" s="352" t="s">
        <v>312</v>
      </c>
      <c r="B1" s="352"/>
      <c r="C1" s="352"/>
      <c r="D1" s="352"/>
      <c r="E1" s="352"/>
      <c r="F1" s="352"/>
      <c r="G1" s="352"/>
      <c r="H1" s="352"/>
      <c r="I1" s="352"/>
      <c r="J1" s="352"/>
    </row>
    <row r="2" spans="1:10">
      <c r="A2" s="261"/>
      <c r="B2" s="261"/>
      <c r="C2" s="261"/>
      <c r="D2" s="261"/>
      <c r="E2" s="261"/>
      <c r="F2" s="261"/>
      <c r="G2" s="261"/>
      <c r="H2" s="261"/>
      <c r="I2" s="357" t="s">
        <v>404</v>
      </c>
      <c r="J2" s="357"/>
    </row>
    <row r="3" spans="1:10" ht="48" customHeight="1">
      <c r="A3" s="353" t="s">
        <v>194</v>
      </c>
      <c r="B3" s="355" t="s">
        <v>0</v>
      </c>
      <c r="C3" s="355" t="s">
        <v>486</v>
      </c>
      <c r="D3" s="355" t="s">
        <v>487</v>
      </c>
      <c r="E3" s="355" t="s">
        <v>482</v>
      </c>
      <c r="F3" s="356" t="s">
        <v>484</v>
      </c>
      <c r="G3" s="356" t="s">
        <v>153</v>
      </c>
      <c r="H3" s="356"/>
      <c r="I3" s="356"/>
      <c r="J3" s="356"/>
    </row>
    <row r="4" spans="1:10" ht="38.25" customHeight="1">
      <c r="A4" s="354"/>
      <c r="B4" s="355"/>
      <c r="C4" s="355"/>
      <c r="D4" s="355"/>
      <c r="E4" s="355"/>
      <c r="F4" s="356"/>
      <c r="G4" s="262" t="s">
        <v>154</v>
      </c>
      <c r="H4" s="262" t="s">
        <v>155</v>
      </c>
      <c r="I4" s="262" t="s">
        <v>156</v>
      </c>
      <c r="J4" s="262" t="s">
        <v>71</v>
      </c>
    </row>
    <row r="5" spans="1:10" ht="18" customHeight="1">
      <c r="A5" s="263">
        <v>1</v>
      </c>
      <c r="B5" s="262">
        <v>2</v>
      </c>
      <c r="C5" s="262">
        <v>3</v>
      </c>
      <c r="D5" s="262">
        <v>4</v>
      </c>
      <c r="E5" s="262">
        <v>5</v>
      </c>
      <c r="F5" s="262">
        <v>6</v>
      </c>
      <c r="G5" s="262">
        <v>7</v>
      </c>
      <c r="H5" s="262">
        <v>8</v>
      </c>
      <c r="I5" s="262">
        <v>9</v>
      </c>
      <c r="J5" s="262">
        <v>10</v>
      </c>
    </row>
    <row r="6" spans="1:10" s="61" customFormat="1" ht="20.100000000000001" customHeight="1">
      <c r="A6" s="264" t="s">
        <v>137</v>
      </c>
      <c r="B6" s="264"/>
      <c r="C6" s="265"/>
      <c r="D6" s="265"/>
      <c r="E6" s="265"/>
      <c r="F6" s="265"/>
      <c r="G6" s="265"/>
      <c r="H6" s="265"/>
      <c r="I6" s="265"/>
      <c r="J6" s="266"/>
    </row>
    <row r="7" spans="1:10" ht="20.100000000000001" customHeight="1">
      <c r="A7" s="267" t="s">
        <v>270</v>
      </c>
      <c r="B7" s="268">
        <v>3000</v>
      </c>
      <c r="C7" s="269">
        <f>C8+C10+C17</f>
        <v>13723</v>
      </c>
      <c r="D7" s="269">
        <f>D8+D10+D17</f>
        <v>16052</v>
      </c>
      <c r="E7" s="269">
        <f>E8+E10+E17</f>
        <v>16688</v>
      </c>
      <c r="F7" s="269">
        <f>F8+F10+F17</f>
        <v>18956</v>
      </c>
      <c r="G7" s="269">
        <f>F7/4</f>
        <v>4739</v>
      </c>
      <c r="H7" s="269">
        <f>F7/4</f>
        <v>4739</v>
      </c>
      <c r="I7" s="269">
        <f>F7/4</f>
        <v>4739</v>
      </c>
      <c r="J7" s="269">
        <f>F7/4</f>
        <v>4739</v>
      </c>
    </row>
    <row r="8" spans="1:10" ht="20.100000000000001" customHeight="1">
      <c r="A8" s="270" t="s">
        <v>348</v>
      </c>
      <c r="B8" s="271">
        <v>3010</v>
      </c>
      <c r="C8" s="272">
        <v>11436</v>
      </c>
      <c r="D8" s="272">
        <v>13377</v>
      </c>
      <c r="E8" s="272">
        <v>13907</v>
      </c>
      <c r="F8" s="272">
        <v>15797</v>
      </c>
      <c r="G8" s="272">
        <f t="shared" ref="G8:G20" si="0">F8/4</f>
        <v>3949.25</v>
      </c>
      <c r="H8" s="272">
        <f t="shared" ref="H8:H20" si="1">F8/4</f>
        <v>3949.25</v>
      </c>
      <c r="I8" s="272">
        <f t="shared" ref="I8:I20" si="2">F8/4</f>
        <v>3949.25</v>
      </c>
      <c r="J8" s="272">
        <f>F8/4</f>
        <v>3949.25</v>
      </c>
    </row>
    <row r="9" spans="1:10" ht="20.100000000000001" customHeight="1">
      <c r="A9" s="270" t="s">
        <v>271</v>
      </c>
      <c r="B9" s="271">
        <v>3020</v>
      </c>
      <c r="C9" s="272"/>
      <c r="D9" s="272"/>
      <c r="E9" s="272"/>
      <c r="F9" s="272"/>
      <c r="G9" s="272">
        <f t="shared" si="0"/>
        <v>0</v>
      </c>
      <c r="H9" s="272">
        <f t="shared" si="1"/>
        <v>0</v>
      </c>
      <c r="I9" s="272">
        <f t="shared" si="2"/>
        <v>0</v>
      </c>
      <c r="J9" s="272">
        <f t="shared" ref="J9:J20" si="3">G9/4</f>
        <v>0</v>
      </c>
    </row>
    <row r="10" spans="1:10" ht="20.100000000000001" customHeight="1">
      <c r="A10" s="270" t="s">
        <v>272</v>
      </c>
      <c r="B10" s="271">
        <v>3021</v>
      </c>
      <c r="C10" s="272">
        <v>2287</v>
      </c>
      <c r="D10" s="272">
        <v>2675</v>
      </c>
      <c r="E10" s="272">
        <v>2781</v>
      </c>
      <c r="F10" s="272">
        <v>3159</v>
      </c>
      <c r="G10" s="272">
        <f t="shared" si="0"/>
        <v>789.75</v>
      </c>
      <c r="H10" s="272">
        <f t="shared" si="1"/>
        <v>789.75</v>
      </c>
      <c r="I10" s="272">
        <f t="shared" si="2"/>
        <v>789.75</v>
      </c>
      <c r="J10" s="272">
        <f>F10/6</f>
        <v>526.5</v>
      </c>
    </row>
    <row r="11" spans="1:10" ht="47.25" customHeight="1">
      <c r="A11" s="270" t="s">
        <v>472</v>
      </c>
      <c r="B11" s="271">
        <v>3030</v>
      </c>
      <c r="C11" s="272">
        <v>0</v>
      </c>
      <c r="D11" s="272"/>
      <c r="E11" s="272"/>
      <c r="F11" s="272">
        <f>D11*1.1798</f>
        <v>0</v>
      </c>
      <c r="G11" s="272">
        <f t="shared" si="0"/>
        <v>0</v>
      </c>
      <c r="H11" s="272">
        <f t="shared" si="1"/>
        <v>0</v>
      </c>
      <c r="I11" s="272">
        <f t="shared" si="2"/>
        <v>0</v>
      </c>
      <c r="J11" s="272">
        <f t="shared" si="3"/>
        <v>0</v>
      </c>
    </row>
    <row r="12" spans="1:10">
      <c r="A12" s="270" t="s">
        <v>273</v>
      </c>
      <c r="B12" s="271">
        <v>3040</v>
      </c>
      <c r="C12" s="272"/>
      <c r="D12" s="272"/>
      <c r="E12" s="272"/>
      <c r="F12" s="272"/>
      <c r="G12" s="272">
        <f t="shared" si="0"/>
        <v>0</v>
      </c>
      <c r="H12" s="272">
        <f t="shared" si="1"/>
        <v>0</v>
      </c>
      <c r="I12" s="272">
        <f t="shared" si="2"/>
        <v>0</v>
      </c>
      <c r="J12" s="272">
        <f t="shared" si="3"/>
        <v>0</v>
      </c>
    </row>
    <row r="13" spans="1:10">
      <c r="A13" s="270" t="s">
        <v>95</v>
      </c>
      <c r="B13" s="271">
        <v>3050</v>
      </c>
      <c r="C13" s="272"/>
      <c r="D13" s="272"/>
      <c r="E13" s="272"/>
      <c r="F13" s="272"/>
      <c r="G13" s="272">
        <f t="shared" si="0"/>
        <v>0</v>
      </c>
      <c r="H13" s="272">
        <f t="shared" si="1"/>
        <v>0</v>
      </c>
      <c r="I13" s="272">
        <f t="shared" si="2"/>
        <v>0</v>
      </c>
      <c r="J13" s="272">
        <f t="shared" si="3"/>
        <v>0</v>
      </c>
    </row>
    <row r="14" spans="1:10" ht="20.100000000000001" customHeight="1">
      <c r="A14" s="270" t="s">
        <v>93</v>
      </c>
      <c r="B14" s="273">
        <v>3051</v>
      </c>
      <c r="C14" s="272"/>
      <c r="D14" s="272"/>
      <c r="E14" s="272"/>
      <c r="F14" s="272"/>
      <c r="G14" s="272">
        <f t="shared" si="0"/>
        <v>0</v>
      </c>
      <c r="H14" s="272">
        <f t="shared" si="1"/>
        <v>0</v>
      </c>
      <c r="I14" s="272">
        <f t="shared" si="2"/>
        <v>0</v>
      </c>
      <c r="J14" s="272">
        <f t="shared" si="3"/>
        <v>0</v>
      </c>
    </row>
    <row r="15" spans="1:10" ht="20.100000000000001" customHeight="1">
      <c r="A15" s="270" t="s">
        <v>96</v>
      </c>
      <c r="B15" s="273">
        <v>3052</v>
      </c>
      <c r="C15" s="272"/>
      <c r="D15" s="272"/>
      <c r="E15" s="272"/>
      <c r="F15" s="272"/>
      <c r="G15" s="272">
        <f t="shared" si="0"/>
        <v>0</v>
      </c>
      <c r="H15" s="272">
        <f t="shared" si="1"/>
        <v>0</v>
      </c>
      <c r="I15" s="272">
        <f t="shared" si="2"/>
        <v>0</v>
      </c>
      <c r="J15" s="272">
        <f t="shared" si="3"/>
        <v>0</v>
      </c>
    </row>
    <row r="16" spans="1:10" ht="20.100000000000001" customHeight="1">
      <c r="A16" s="270" t="s">
        <v>117</v>
      </c>
      <c r="B16" s="273">
        <v>3053</v>
      </c>
      <c r="C16" s="272"/>
      <c r="D16" s="272"/>
      <c r="E16" s="272"/>
      <c r="F16" s="272"/>
      <c r="G16" s="272">
        <f t="shared" si="0"/>
        <v>0</v>
      </c>
      <c r="H16" s="272">
        <f t="shared" si="1"/>
        <v>0</v>
      </c>
      <c r="I16" s="272">
        <f t="shared" si="2"/>
        <v>0</v>
      </c>
      <c r="J16" s="272">
        <f t="shared" si="3"/>
        <v>0</v>
      </c>
    </row>
    <row r="17" spans="1:12" ht="20.100000000000001" customHeight="1">
      <c r="A17" s="270" t="s">
        <v>510</v>
      </c>
      <c r="B17" s="271">
        <v>3060</v>
      </c>
      <c r="C17" s="272"/>
      <c r="D17" s="272"/>
      <c r="E17" s="272"/>
      <c r="F17" s="272"/>
      <c r="G17" s="272">
        <f t="shared" si="0"/>
        <v>0</v>
      </c>
      <c r="H17" s="272">
        <f t="shared" si="1"/>
        <v>0</v>
      </c>
      <c r="I17" s="272">
        <f t="shared" si="2"/>
        <v>0</v>
      </c>
      <c r="J17" s="272">
        <f t="shared" si="3"/>
        <v>0</v>
      </c>
    </row>
    <row r="18" spans="1:12" ht="20.100000000000001" customHeight="1">
      <c r="A18" s="274" t="s">
        <v>274</v>
      </c>
      <c r="B18" s="275">
        <v>3100</v>
      </c>
      <c r="C18" s="269">
        <f>C19+C20</f>
        <v>13675.3</v>
      </c>
      <c r="D18" s="269">
        <f>D19+D20</f>
        <v>15982</v>
      </c>
      <c r="E18" s="269">
        <f>E19+E20</f>
        <v>16618</v>
      </c>
      <c r="F18" s="269">
        <f>F19+F20</f>
        <v>18869</v>
      </c>
      <c r="G18" s="269">
        <f t="shared" si="0"/>
        <v>4717.25</v>
      </c>
      <c r="H18" s="269">
        <f t="shared" si="1"/>
        <v>4717.25</v>
      </c>
      <c r="I18" s="269">
        <f t="shared" si="2"/>
        <v>4717.25</v>
      </c>
      <c r="J18" s="269">
        <f t="shared" si="3"/>
        <v>1179.3125</v>
      </c>
      <c r="L18" s="2">
        <v>18868</v>
      </c>
    </row>
    <row r="19" spans="1:12" ht="20.100000000000001" customHeight="1">
      <c r="A19" s="270" t="s">
        <v>275</v>
      </c>
      <c r="B19" s="271">
        <v>3110</v>
      </c>
      <c r="C19" s="272">
        <v>3228.3</v>
      </c>
      <c r="D19" s="272">
        <v>4992</v>
      </c>
      <c r="E19" s="272">
        <v>5128</v>
      </c>
      <c r="F19" s="272">
        <v>5884</v>
      </c>
      <c r="G19" s="272">
        <f t="shared" si="0"/>
        <v>1471</v>
      </c>
      <c r="H19" s="272">
        <f t="shared" si="1"/>
        <v>1471</v>
      </c>
      <c r="I19" s="272">
        <f t="shared" si="2"/>
        <v>1471</v>
      </c>
      <c r="J19" s="272">
        <f t="shared" si="3"/>
        <v>367.75</v>
      </c>
    </row>
    <row r="20" spans="1:12" ht="20.100000000000001" customHeight="1">
      <c r="A20" s="270" t="s">
        <v>276</v>
      </c>
      <c r="B20" s="271">
        <v>3120</v>
      </c>
      <c r="C20" s="272">
        <f>8649+1798</f>
        <v>10447</v>
      </c>
      <c r="D20" s="272">
        <f>9021+1969</f>
        <v>10990</v>
      </c>
      <c r="E20" s="272">
        <f>9418+2072</f>
        <v>11490</v>
      </c>
      <c r="F20" s="272">
        <f>10643+2342</f>
        <v>12985</v>
      </c>
      <c r="G20" s="272">
        <f t="shared" si="0"/>
        <v>3246.25</v>
      </c>
      <c r="H20" s="272">
        <f t="shared" si="1"/>
        <v>3246.25</v>
      </c>
      <c r="I20" s="272">
        <f t="shared" si="2"/>
        <v>3246.25</v>
      </c>
      <c r="J20" s="272">
        <f t="shared" si="3"/>
        <v>811.5625</v>
      </c>
    </row>
    <row r="21" spans="1:12" ht="20.100000000000001" customHeight="1">
      <c r="A21" s="270" t="s">
        <v>94</v>
      </c>
      <c r="B21" s="271">
        <v>3130</v>
      </c>
      <c r="C21" s="272"/>
      <c r="D21" s="272"/>
      <c r="E21" s="272"/>
      <c r="F21" s="272"/>
      <c r="G21" s="272"/>
      <c r="H21" s="272"/>
      <c r="I21" s="272"/>
      <c r="J21" s="272"/>
    </row>
    <row r="22" spans="1:12" ht="20.100000000000001" customHeight="1">
      <c r="A22" s="270" t="s">
        <v>93</v>
      </c>
      <c r="B22" s="273">
        <v>3131</v>
      </c>
      <c r="C22" s="272"/>
      <c r="D22" s="272"/>
      <c r="E22" s="272"/>
      <c r="F22" s="272"/>
      <c r="G22" s="272"/>
      <c r="H22" s="272"/>
      <c r="I22" s="272"/>
      <c r="J22" s="272"/>
    </row>
    <row r="23" spans="1:12" ht="20.100000000000001" customHeight="1">
      <c r="A23" s="270" t="s">
        <v>96</v>
      </c>
      <c r="B23" s="273">
        <v>3132</v>
      </c>
      <c r="C23" s="272"/>
      <c r="D23" s="272"/>
      <c r="E23" s="272"/>
      <c r="F23" s="272"/>
      <c r="G23" s="272"/>
      <c r="H23" s="272"/>
      <c r="I23" s="272"/>
      <c r="J23" s="272"/>
    </row>
    <row r="24" spans="1:12" ht="20.100000000000001" customHeight="1">
      <c r="A24" s="270" t="s">
        <v>117</v>
      </c>
      <c r="B24" s="273">
        <v>3133</v>
      </c>
      <c r="C24" s="272"/>
      <c r="D24" s="272"/>
      <c r="E24" s="272"/>
      <c r="F24" s="272"/>
      <c r="G24" s="272"/>
      <c r="H24" s="272"/>
      <c r="I24" s="272"/>
      <c r="J24" s="272"/>
    </row>
    <row r="25" spans="1:12" ht="20.100000000000001" customHeight="1">
      <c r="A25" s="270" t="s">
        <v>277</v>
      </c>
      <c r="B25" s="271">
        <v>3140</v>
      </c>
      <c r="C25" s="269">
        <f>C26+C27+C28+C29+C30+C31+C32+C33+C34</f>
        <v>5988.3999999999987</v>
      </c>
      <c r="D25" s="269">
        <f>D26+D27+D28+D29+D30+D31+D32+D33+D34</f>
        <v>6017.7</v>
      </c>
      <c r="E25" s="269">
        <f>E26+E27+E28+E29+E30+E31+E32+E33+E34</f>
        <v>6106.1051529647348</v>
      </c>
      <c r="F25" s="269">
        <f>F26+F27+F28+F29+F30+F31+F32+F33+F34</f>
        <v>7137.1119754370011</v>
      </c>
      <c r="G25" s="272">
        <f>F25/4</f>
        <v>1784.2779938592503</v>
      </c>
      <c r="H25" s="272">
        <f>F25/4</f>
        <v>1784.2779938592503</v>
      </c>
      <c r="I25" s="272">
        <f>F25/4</f>
        <v>1784.2779938592503</v>
      </c>
      <c r="J25" s="272">
        <f>F25/4</f>
        <v>1784.2779938592503</v>
      </c>
    </row>
    <row r="26" spans="1:12" ht="20.100000000000001" customHeight="1">
      <c r="A26" s="270" t="s">
        <v>278</v>
      </c>
      <c r="B26" s="273">
        <v>3141</v>
      </c>
      <c r="C26" s="276">
        <f>'ІІ. Розр. з бюджетом'!C21</f>
        <v>12.7</v>
      </c>
      <c r="D26" s="276">
        <f>'ІІ. Розр. з бюджетом'!D21</f>
        <v>18.899999999999999</v>
      </c>
      <c r="E26" s="276">
        <f>'Осн. фін. пок.'!E66</f>
        <v>18.899999999999999</v>
      </c>
      <c r="F26" s="277">
        <v>23.8</v>
      </c>
      <c r="G26" s="272">
        <f t="shared" ref="G26:G33" si="4">F26/4</f>
        <v>5.95</v>
      </c>
      <c r="H26" s="272">
        <f t="shared" ref="H26:H33" si="5">F26/4</f>
        <v>5.95</v>
      </c>
      <c r="I26" s="272">
        <f t="shared" ref="I26:I33" si="6">F26/4</f>
        <v>5.95</v>
      </c>
      <c r="J26" s="272">
        <f t="shared" ref="J26:J33" si="7">F26/4</f>
        <v>5.95</v>
      </c>
    </row>
    <row r="27" spans="1:12" ht="20.100000000000001" customHeight="1">
      <c r="A27" s="270" t="s">
        <v>279</v>
      </c>
      <c r="B27" s="273">
        <v>3142</v>
      </c>
      <c r="C27" s="272">
        <f>'Осн. фін. пок.'!C67</f>
        <v>3083.5</v>
      </c>
      <c r="D27" s="272">
        <f>'Осн. фін. пок.'!D67</f>
        <v>2675</v>
      </c>
      <c r="E27" s="272">
        <f>'Осн. фін. пок.'!E67</f>
        <v>2675</v>
      </c>
      <c r="F27" s="272">
        <v>3156</v>
      </c>
      <c r="G27" s="272">
        <f t="shared" si="4"/>
        <v>789</v>
      </c>
      <c r="H27" s="272">
        <f t="shared" si="5"/>
        <v>789</v>
      </c>
      <c r="I27" s="272">
        <f t="shared" si="6"/>
        <v>789</v>
      </c>
      <c r="J27" s="272">
        <f t="shared" si="7"/>
        <v>789</v>
      </c>
    </row>
    <row r="28" spans="1:12" ht="20.100000000000001" customHeight="1">
      <c r="A28" s="270" t="s">
        <v>87</v>
      </c>
      <c r="B28" s="273">
        <v>3143</v>
      </c>
      <c r="C28" s="272"/>
      <c r="D28" s="272"/>
      <c r="E28" s="272"/>
      <c r="F28" s="272">
        <f>D28*1.1798</f>
        <v>0</v>
      </c>
      <c r="G28" s="272">
        <f t="shared" si="4"/>
        <v>0</v>
      </c>
      <c r="H28" s="272">
        <f t="shared" si="5"/>
        <v>0</v>
      </c>
      <c r="I28" s="272">
        <f t="shared" si="6"/>
        <v>0</v>
      </c>
      <c r="J28" s="272">
        <f t="shared" si="7"/>
        <v>0</v>
      </c>
    </row>
    <row r="29" spans="1:12" ht="20.100000000000001" customHeight="1">
      <c r="A29" s="270" t="s">
        <v>280</v>
      </c>
      <c r="B29" s="273">
        <v>3144</v>
      </c>
      <c r="C29" s="272"/>
      <c r="D29" s="272"/>
      <c r="E29" s="272"/>
      <c r="F29" s="272">
        <f>D29*1.1798</f>
        <v>0</v>
      </c>
      <c r="G29" s="272">
        <f t="shared" si="4"/>
        <v>0</v>
      </c>
      <c r="H29" s="272">
        <f t="shared" si="5"/>
        <v>0</v>
      </c>
      <c r="I29" s="272">
        <f t="shared" si="6"/>
        <v>0</v>
      </c>
      <c r="J29" s="272">
        <f t="shared" si="7"/>
        <v>0</v>
      </c>
    </row>
    <row r="30" spans="1:12" ht="20.100000000000001" customHeight="1">
      <c r="A30" s="270" t="s">
        <v>86</v>
      </c>
      <c r="B30" s="273">
        <v>3145</v>
      </c>
      <c r="C30" s="272">
        <f>'ІІ. Розр. з бюджетом'!C31</f>
        <v>1222.5999999999999</v>
      </c>
      <c r="D30" s="272">
        <v>1624</v>
      </c>
      <c r="E30" s="272">
        <f>'ІІ. Розр. з бюджетом'!E31</f>
        <v>1624</v>
      </c>
      <c r="F30" s="272">
        <f>'ІІ. Розр. з бюджетом'!F31</f>
        <v>1934.8719999999998</v>
      </c>
      <c r="G30" s="272">
        <f t="shared" si="4"/>
        <v>483.71799999999996</v>
      </c>
      <c r="H30" s="272">
        <f t="shared" si="5"/>
        <v>483.71799999999996</v>
      </c>
      <c r="I30" s="272">
        <f t="shared" si="6"/>
        <v>483.71799999999996</v>
      </c>
      <c r="J30" s="272">
        <f t="shared" si="7"/>
        <v>483.71799999999996</v>
      </c>
    </row>
    <row r="31" spans="1:12" ht="20.100000000000001" customHeight="1">
      <c r="A31" s="270" t="s">
        <v>281</v>
      </c>
      <c r="B31" s="273">
        <v>3146</v>
      </c>
      <c r="C31" s="272">
        <v>101.9</v>
      </c>
      <c r="D31" s="272"/>
      <c r="E31" s="272"/>
      <c r="F31" s="276"/>
      <c r="G31" s="272">
        <f t="shared" si="4"/>
        <v>0</v>
      </c>
      <c r="H31" s="272">
        <f t="shared" si="5"/>
        <v>0</v>
      </c>
      <c r="I31" s="272">
        <f t="shared" si="6"/>
        <v>0</v>
      </c>
      <c r="J31" s="272">
        <f t="shared" si="7"/>
        <v>0</v>
      </c>
    </row>
    <row r="32" spans="1:12" ht="19.5" customHeight="1">
      <c r="A32" s="270" t="s">
        <v>496</v>
      </c>
      <c r="B32" s="273" t="s">
        <v>282</v>
      </c>
      <c r="C32" s="276">
        <v>12.7</v>
      </c>
      <c r="D32" s="276">
        <v>15.8</v>
      </c>
      <c r="E32" s="276">
        <v>15.8</v>
      </c>
      <c r="F32" s="276">
        <f>'ІІ. Розр. з бюджетом'!F34</f>
        <v>19.8</v>
      </c>
      <c r="G32" s="272">
        <f t="shared" si="4"/>
        <v>4.95</v>
      </c>
      <c r="H32" s="272">
        <f t="shared" si="5"/>
        <v>4.95</v>
      </c>
      <c r="I32" s="272">
        <f t="shared" si="6"/>
        <v>4.95</v>
      </c>
      <c r="J32" s="272">
        <f t="shared" si="7"/>
        <v>4.95</v>
      </c>
    </row>
    <row r="33" spans="1:10" ht="20.100000000000001" customHeight="1">
      <c r="A33" s="270" t="s">
        <v>371</v>
      </c>
      <c r="B33" s="273">
        <v>3150</v>
      </c>
      <c r="C33" s="272">
        <f>'ІІ. Розр. з бюджетом'!C35</f>
        <v>1538</v>
      </c>
      <c r="D33" s="272">
        <f>'ІІ. Розр. з бюджетом'!D35</f>
        <v>1684</v>
      </c>
      <c r="E33" s="272">
        <f>'ІІ. Розр. з бюджетом'!E35</f>
        <v>1772.4051529647347</v>
      </c>
      <c r="F33" s="272">
        <f>'ІІ. Розр. з бюджетом'!F35</f>
        <v>2002.6399754370007</v>
      </c>
      <c r="G33" s="272">
        <f t="shared" si="4"/>
        <v>500.65999385925016</v>
      </c>
      <c r="H33" s="272">
        <f t="shared" si="5"/>
        <v>500.65999385925016</v>
      </c>
      <c r="I33" s="272">
        <f t="shared" si="6"/>
        <v>500.65999385925016</v>
      </c>
      <c r="J33" s="272">
        <f t="shared" si="7"/>
        <v>500.65999385925016</v>
      </c>
    </row>
    <row r="34" spans="1:10" ht="20.100000000000001" customHeight="1">
      <c r="A34" s="270" t="s">
        <v>283</v>
      </c>
      <c r="B34" s="271">
        <v>3160</v>
      </c>
      <c r="C34" s="272">
        <v>17</v>
      </c>
      <c r="D34" s="272"/>
      <c r="E34" s="272"/>
      <c r="F34" s="272"/>
      <c r="G34" s="272"/>
      <c r="H34" s="272"/>
      <c r="I34" s="272"/>
      <c r="J34" s="272"/>
    </row>
    <row r="35" spans="1:10" ht="41.45" customHeight="1">
      <c r="A35" s="270" t="s">
        <v>509</v>
      </c>
      <c r="B35" s="271">
        <v>3170</v>
      </c>
      <c r="C35" s="272"/>
      <c r="D35" s="272"/>
      <c r="E35" s="272"/>
      <c r="F35" s="272"/>
      <c r="G35" s="272"/>
      <c r="H35" s="272"/>
      <c r="I35" s="272"/>
      <c r="J35" s="272"/>
    </row>
    <row r="36" spans="1:10" ht="20.100000000000001" customHeight="1">
      <c r="A36" s="274" t="s">
        <v>247</v>
      </c>
      <c r="B36" s="275">
        <v>3195</v>
      </c>
      <c r="C36" s="278">
        <v>47.4</v>
      </c>
      <c r="D36" s="278">
        <v>70.400000000000006</v>
      </c>
      <c r="E36" s="278">
        <v>70.400000000000006</v>
      </c>
      <c r="F36" s="278">
        <v>88.4</v>
      </c>
      <c r="G36" s="269">
        <f>F36/4</f>
        <v>22.1</v>
      </c>
      <c r="H36" s="269">
        <f>F36/4</f>
        <v>22.1</v>
      </c>
      <c r="I36" s="269">
        <f>F36/4</f>
        <v>22.1</v>
      </c>
      <c r="J36" s="269">
        <f>F36/4</f>
        <v>22.1</v>
      </c>
    </row>
    <row r="37" spans="1:10" ht="20.100000000000001" customHeight="1">
      <c r="A37" s="264" t="s">
        <v>138</v>
      </c>
      <c r="B37" s="264"/>
      <c r="C37" s="265"/>
      <c r="D37" s="265"/>
      <c r="E37" s="265"/>
      <c r="F37" s="265"/>
      <c r="G37" s="265"/>
      <c r="H37" s="265"/>
      <c r="I37" s="265"/>
      <c r="J37" s="266"/>
    </row>
    <row r="38" spans="1:10" ht="20.100000000000001" customHeight="1">
      <c r="A38" s="267" t="s">
        <v>284</v>
      </c>
      <c r="B38" s="268">
        <v>3200</v>
      </c>
      <c r="C38" s="269"/>
      <c r="D38" s="269"/>
      <c r="E38" s="269"/>
      <c r="F38" s="269"/>
      <c r="G38" s="269"/>
      <c r="H38" s="269"/>
      <c r="I38" s="269"/>
      <c r="J38" s="269"/>
    </row>
    <row r="39" spans="1:10" ht="20.100000000000001" customHeight="1">
      <c r="A39" s="270" t="s">
        <v>285</v>
      </c>
      <c r="B39" s="273">
        <v>3210</v>
      </c>
      <c r="C39" s="272"/>
      <c r="D39" s="272"/>
      <c r="E39" s="272"/>
      <c r="F39" s="272"/>
      <c r="G39" s="272"/>
      <c r="H39" s="272"/>
      <c r="I39" s="272"/>
      <c r="J39" s="272"/>
    </row>
    <row r="40" spans="1:10" ht="20.100000000000001" customHeight="1">
      <c r="A40" s="270" t="s">
        <v>286</v>
      </c>
      <c r="B40" s="271">
        <v>3220</v>
      </c>
      <c r="C40" s="272"/>
      <c r="D40" s="272"/>
      <c r="E40" s="272"/>
      <c r="F40" s="272"/>
      <c r="G40" s="272"/>
      <c r="H40" s="272"/>
      <c r="I40" s="272"/>
      <c r="J40" s="272"/>
    </row>
    <row r="41" spans="1:10" ht="20.100000000000001" customHeight="1">
      <c r="A41" s="270" t="s">
        <v>53</v>
      </c>
      <c r="B41" s="271">
        <v>3230</v>
      </c>
      <c r="C41" s="272"/>
      <c r="D41" s="272"/>
      <c r="E41" s="272"/>
      <c r="F41" s="272"/>
      <c r="G41" s="272"/>
      <c r="H41" s="272"/>
      <c r="I41" s="272"/>
      <c r="J41" s="272"/>
    </row>
    <row r="42" spans="1:10" ht="20.100000000000001" customHeight="1">
      <c r="A42" s="270" t="s">
        <v>511</v>
      </c>
      <c r="B42" s="271">
        <v>3240</v>
      </c>
      <c r="C42" s="272"/>
      <c r="D42" s="272"/>
      <c r="E42" s="272"/>
      <c r="F42" s="272"/>
      <c r="G42" s="272"/>
      <c r="H42" s="272"/>
      <c r="I42" s="272"/>
      <c r="J42" s="272"/>
    </row>
    <row r="43" spans="1:10" ht="20.100000000000001" customHeight="1">
      <c r="A43" s="274" t="s">
        <v>287</v>
      </c>
      <c r="B43" s="275">
        <v>3255</v>
      </c>
      <c r="C43" s="269"/>
      <c r="D43" s="269"/>
      <c r="E43" s="269"/>
      <c r="F43" s="269"/>
      <c r="G43" s="269"/>
      <c r="H43" s="269"/>
      <c r="I43" s="269"/>
      <c r="J43" s="269"/>
    </row>
    <row r="44" spans="1:10" ht="20.100000000000001" customHeight="1">
      <c r="A44" s="270" t="s">
        <v>512</v>
      </c>
      <c r="B44" s="271">
        <v>3260</v>
      </c>
      <c r="C44" s="272"/>
      <c r="D44" s="272"/>
      <c r="E44" s="272"/>
      <c r="F44" s="272"/>
      <c r="G44" s="272"/>
      <c r="H44" s="272"/>
      <c r="I44" s="272"/>
      <c r="J44" s="272"/>
    </row>
    <row r="45" spans="1:10" ht="20.100000000000001" customHeight="1">
      <c r="A45" s="270" t="s">
        <v>513</v>
      </c>
      <c r="B45" s="271">
        <v>3265</v>
      </c>
      <c r="C45" s="272"/>
      <c r="D45" s="272"/>
      <c r="E45" s="272"/>
      <c r="F45" s="272"/>
      <c r="G45" s="272"/>
      <c r="H45" s="272"/>
      <c r="I45" s="272"/>
      <c r="J45" s="272"/>
    </row>
    <row r="46" spans="1:10" ht="20.100000000000001" customHeight="1">
      <c r="A46" s="270" t="s">
        <v>514</v>
      </c>
      <c r="B46" s="271">
        <v>3270</v>
      </c>
      <c r="C46" s="272"/>
      <c r="D46" s="272"/>
      <c r="E46" s="272"/>
      <c r="F46" s="272"/>
      <c r="G46" s="272"/>
      <c r="H46" s="272"/>
      <c r="I46" s="272"/>
      <c r="J46" s="272"/>
    </row>
    <row r="47" spans="1:10" ht="20.100000000000001" customHeight="1">
      <c r="A47" s="270" t="s">
        <v>54</v>
      </c>
      <c r="B47" s="271">
        <v>3275</v>
      </c>
      <c r="C47" s="272"/>
      <c r="D47" s="272"/>
      <c r="E47" s="272"/>
      <c r="F47" s="272"/>
      <c r="G47" s="272"/>
      <c r="H47" s="272"/>
      <c r="I47" s="272"/>
      <c r="J47" s="272"/>
    </row>
    <row r="48" spans="1:10" ht="20.100000000000001" customHeight="1">
      <c r="A48" s="270" t="s">
        <v>346</v>
      </c>
      <c r="B48" s="271">
        <v>3280</v>
      </c>
      <c r="C48" s="272"/>
      <c r="D48" s="272"/>
      <c r="E48" s="272"/>
      <c r="F48" s="272"/>
      <c r="G48" s="272"/>
      <c r="H48" s="272"/>
      <c r="I48" s="272"/>
      <c r="J48" s="272"/>
    </row>
    <row r="49" spans="1:10" ht="20.100000000000001" customHeight="1">
      <c r="A49" s="279" t="s">
        <v>139</v>
      </c>
      <c r="B49" s="280">
        <v>3295</v>
      </c>
      <c r="C49" s="269"/>
      <c r="D49" s="269"/>
      <c r="E49" s="269"/>
      <c r="F49" s="269"/>
      <c r="G49" s="269"/>
      <c r="H49" s="269"/>
      <c r="I49" s="269"/>
      <c r="J49" s="269"/>
    </row>
    <row r="50" spans="1:10" ht="20.100000000000001" customHeight="1">
      <c r="A50" s="264" t="s">
        <v>140</v>
      </c>
      <c r="B50" s="264"/>
      <c r="C50" s="265"/>
      <c r="D50" s="265"/>
      <c r="E50" s="265"/>
      <c r="F50" s="265"/>
      <c r="G50" s="265"/>
      <c r="H50" s="265"/>
      <c r="I50" s="265"/>
      <c r="J50" s="266"/>
    </row>
    <row r="51" spans="1:10" ht="20.100000000000001" customHeight="1">
      <c r="A51" s="274" t="s">
        <v>288</v>
      </c>
      <c r="B51" s="275">
        <v>3300</v>
      </c>
      <c r="C51" s="269"/>
      <c r="D51" s="269"/>
      <c r="E51" s="269"/>
      <c r="F51" s="269"/>
      <c r="G51" s="269"/>
      <c r="H51" s="269"/>
      <c r="I51" s="269"/>
      <c r="J51" s="269"/>
    </row>
    <row r="52" spans="1:10" ht="20.100000000000001" customHeight="1">
      <c r="A52" s="270" t="s">
        <v>289</v>
      </c>
      <c r="B52" s="271">
        <v>3310</v>
      </c>
      <c r="C52" s="272"/>
      <c r="D52" s="272"/>
      <c r="E52" s="272"/>
      <c r="F52" s="272"/>
      <c r="G52" s="272"/>
      <c r="H52" s="272"/>
      <c r="I52" s="272"/>
      <c r="J52" s="272"/>
    </row>
    <row r="53" spans="1:10" ht="20.100000000000001" customHeight="1">
      <c r="A53" s="270" t="s">
        <v>290</v>
      </c>
      <c r="B53" s="271">
        <v>3320</v>
      </c>
      <c r="C53" s="272"/>
      <c r="D53" s="272"/>
      <c r="E53" s="272"/>
      <c r="F53" s="272"/>
      <c r="G53" s="272"/>
      <c r="H53" s="272"/>
      <c r="I53" s="272"/>
      <c r="J53" s="272"/>
    </row>
    <row r="54" spans="1:10" ht="20.100000000000001" customHeight="1">
      <c r="A54" s="270" t="s">
        <v>93</v>
      </c>
      <c r="B54" s="273">
        <v>3321</v>
      </c>
      <c r="C54" s="272"/>
      <c r="D54" s="272"/>
      <c r="E54" s="272"/>
      <c r="F54" s="272"/>
      <c r="G54" s="272"/>
      <c r="H54" s="272"/>
      <c r="I54" s="272"/>
      <c r="J54" s="272"/>
    </row>
    <row r="55" spans="1:10" ht="20.100000000000001" customHeight="1">
      <c r="A55" s="270" t="s">
        <v>96</v>
      </c>
      <c r="B55" s="273">
        <v>3322</v>
      </c>
      <c r="C55" s="272"/>
      <c r="D55" s="272"/>
      <c r="E55" s="272"/>
      <c r="F55" s="272"/>
      <c r="G55" s="272"/>
      <c r="H55" s="272"/>
      <c r="I55" s="272"/>
      <c r="J55" s="272"/>
    </row>
    <row r="56" spans="1:10" ht="20.100000000000001" customHeight="1">
      <c r="A56" s="270" t="s">
        <v>117</v>
      </c>
      <c r="B56" s="273">
        <v>3323</v>
      </c>
      <c r="C56" s="272"/>
      <c r="D56" s="272"/>
      <c r="E56" s="272"/>
      <c r="F56" s="272"/>
      <c r="G56" s="272"/>
      <c r="H56" s="272"/>
      <c r="I56" s="272"/>
      <c r="J56" s="272"/>
    </row>
    <row r="57" spans="1:10" ht="20.100000000000001" customHeight="1">
      <c r="A57" s="270" t="s">
        <v>515</v>
      </c>
      <c r="B57" s="271">
        <v>3340</v>
      </c>
      <c r="C57" s="272"/>
      <c r="D57" s="272"/>
      <c r="E57" s="272"/>
      <c r="F57" s="272"/>
      <c r="G57" s="272"/>
      <c r="H57" s="272"/>
      <c r="I57" s="272"/>
      <c r="J57" s="272"/>
    </row>
    <row r="58" spans="1:10" ht="20.100000000000001" customHeight="1">
      <c r="A58" s="274" t="s">
        <v>291</v>
      </c>
      <c r="B58" s="275">
        <v>3345</v>
      </c>
      <c r="C58" s="269"/>
      <c r="D58" s="269"/>
      <c r="E58" s="269"/>
      <c r="F58" s="269"/>
      <c r="G58" s="269"/>
      <c r="H58" s="269"/>
      <c r="I58" s="269"/>
      <c r="J58" s="269"/>
    </row>
    <row r="59" spans="1:10" ht="20.100000000000001" customHeight="1">
      <c r="A59" s="270" t="s">
        <v>292</v>
      </c>
      <c r="B59" s="271">
        <v>3350</v>
      </c>
      <c r="C59" s="272"/>
      <c r="D59" s="272"/>
      <c r="E59" s="272"/>
      <c r="F59" s="272"/>
      <c r="G59" s="272"/>
      <c r="H59" s="272"/>
      <c r="I59" s="272"/>
      <c r="J59" s="272"/>
    </row>
    <row r="60" spans="1:10" ht="20.100000000000001" customHeight="1">
      <c r="A60" s="270" t="s">
        <v>293</v>
      </c>
      <c r="B60" s="273">
        <v>3360</v>
      </c>
      <c r="C60" s="272"/>
      <c r="D60" s="272"/>
      <c r="E60" s="272"/>
      <c r="F60" s="272"/>
      <c r="G60" s="272"/>
      <c r="H60" s="272"/>
      <c r="I60" s="272"/>
      <c r="J60" s="272"/>
    </row>
    <row r="61" spans="1:10" ht="20.100000000000001" customHeight="1">
      <c r="A61" s="270" t="s">
        <v>93</v>
      </c>
      <c r="B61" s="273">
        <v>3361</v>
      </c>
      <c r="C61" s="272"/>
      <c r="D61" s="272"/>
      <c r="E61" s="272"/>
      <c r="F61" s="272"/>
      <c r="G61" s="272"/>
      <c r="H61" s="272"/>
      <c r="I61" s="272"/>
      <c r="J61" s="272"/>
    </row>
    <row r="62" spans="1:10" ht="20.100000000000001" customHeight="1">
      <c r="A62" s="270" t="s">
        <v>96</v>
      </c>
      <c r="B62" s="273">
        <v>3362</v>
      </c>
      <c r="C62" s="272"/>
      <c r="D62" s="272"/>
      <c r="E62" s="272"/>
      <c r="F62" s="272"/>
      <c r="G62" s="272"/>
      <c r="H62" s="272"/>
      <c r="I62" s="272"/>
      <c r="J62" s="272"/>
    </row>
    <row r="63" spans="1:10" ht="20.100000000000001" customHeight="1">
      <c r="A63" s="270" t="s">
        <v>117</v>
      </c>
      <c r="B63" s="273">
        <v>3363</v>
      </c>
      <c r="C63" s="272"/>
      <c r="D63" s="272"/>
      <c r="E63" s="272"/>
      <c r="F63" s="272"/>
      <c r="G63" s="272"/>
      <c r="H63" s="272"/>
      <c r="I63" s="272"/>
      <c r="J63" s="272"/>
    </row>
    <row r="64" spans="1:10" ht="20.100000000000001" customHeight="1">
      <c r="A64" s="270" t="s">
        <v>294</v>
      </c>
      <c r="B64" s="273">
        <v>3370</v>
      </c>
      <c r="C64" s="272"/>
      <c r="D64" s="272"/>
      <c r="E64" s="272"/>
      <c r="F64" s="272"/>
      <c r="G64" s="272"/>
      <c r="H64" s="272"/>
      <c r="I64" s="272"/>
      <c r="J64" s="272"/>
    </row>
    <row r="65" spans="1:10" ht="20.100000000000001" customHeight="1">
      <c r="A65" s="270" t="s">
        <v>346</v>
      </c>
      <c r="B65" s="271">
        <v>3380</v>
      </c>
      <c r="C65" s="272"/>
      <c r="D65" s="272"/>
      <c r="E65" s="272"/>
      <c r="F65" s="272"/>
      <c r="G65" s="272"/>
      <c r="H65" s="272"/>
      <c r="I65" s="272"/>
      <c r="J65" s="272"/>
    </row>
    <row r="66" spans="1:10" ht="20.100000000000001" customHeight="1">
      <c r="A66" s="274" t="s">
        <v>141</v>
      </c>
      <c r="B66" s="275">
        <v>3395</v>
      </c>
      <c r="C66" s="269"/>
      <c r="D66" s="269"/>
      <c r="E66" s="269"/>
      <c r="F66" s="269"/>
      <c r="G66" s="269"/>
      <c r="H66" s="269"/>
      <c r="I66" s="269"/>
      <c r="J66" s="269"/>
    </row>
    <row r="67" spans="1:10" ht="20.100000000000001" customHeight="1">
      <c r="A67" s="274" t="s">
        <v>33</v>
      </c>
      <c r="B67" s="275">
        <v>3400</v>
      </c>
      <c r="C67" s="269"/>
      <c r="D67" s="269"/>
      <c r="E67" s="269"/>
      <c r="F67" s="269"/>
      <c r="G67" s="269"/>
      <c r="H67" s="269"/>
      <c r="I67" s="269"/>
      <c r="J67" s="269"/>
    </row>
    <row r="68" spans="1:10" s="17" customFormat="1" ht="20.100000000000001" customHeight="1">
      <c r="A68" s="270" t="s">
        <v>246</v>
      </c>
      <c r="B68" s="271">
        <v>3405</v>
      </c>
      <c r="C68" s="272">
        <v>0</v>
      </c>
      <c r="D68" s="272"/>
      <c r="E68" s="272"/>
      <c r="F68" s="272"/>
      <c r="G68" s="272"/>
      <c r="H68" s="272"/>
      <c r="I68" s="272"/>
      <c r="J68" s="272"/>
    </row>
    <row r="69" spans="1:10" s="17" customFormat="1" ht="20.100000000000001" customHeight="1">
      <c r="A69" s="281" t="s">
        <v>144</v>
      </c>
      <c r="B69" s="271">
        <v>3410</v>
      </c>
      <c r="C69" s="272"/>
      <c r="D69" s="272"/>
      <c r="E69" s="272"/>
      <c r="F69" s="272"/>
      <c r="G69" s="272"/>
      <c r="H69" s="272"/>
      <c r="I69" s="272"/>
      <c r="J69" s="272"/>
    </row>
    <row r="70" spans="1:10" s="17" customFormat="1" ht="20.100000000000001" customHeight="1">
      <c r="A70" s="270" t="s">
        <v>248</v>
      </c>
      <c r="B70" s="271">
        <v>3415</v>
      </c>
      <c r="C70" s="272">
        <v>890.3</v>
      </c>
      <c r="D70" s="272"/>
      <c r="E70" s="272"/>
      <c r="F70" s="272">
        <f>D70*1.1798</f>
        <v>0</v>
      </c>
      <c r="G70" s="272"/>
      <c r="H70" s="272"/>
      <c r="I70" s="272"/>
      <c r="J70" s="272"/>
    </row>
    <row r="71" spans="1:10" s="17" customFormat="1" ht="20.100000000000001" customHeight="1">
      <c r="A71" s="282"/>
      <c r="B71" s="283"/>
      <c r="C71" s="284"/>
      <c r="D71" s="285"/>
      <c r="E71" s="285"/>
      <c r="F71" s="286"/>
      <c r="G71" s="285"/>
      <c r="H71" s="285"/>
      <c r="I71" s="285"/>
      <c r="J71" s="285"/>
    </row>
    <row r="72" spans="1:10" s="17" customFormat="1" ht="20.100000000000001" customHeight="1">
      <c r="A72" s="282"/>
      <c r="B72" s="283"/>
      <c r="C72" s="284"/>
      <c r="D72" s="285"/>
      <c r="E72" s="285"/>
      <c r="F72" s="286"/>
      <c r="G72" s="285"/>
      <c r="H72" s="285"/>
      <c r="I72" s="285"/>
      <c r="J72" s="285"/>
    </row>
    <row r="73" spans="1:10" s="17" customFormat="1" ht="20.100000000000001" customHeight="1">
      <c r="A73" s="282"/>
      <c r="B73" s="283"/>
      <c r="C73" s="284"/>
      <c r="D73" s="285"/>
      <c r="E73" s="285"/>
      <c r="F73" s="286"/>
      <c r="G73" s="285"/>
      <c r="H73" s="285"/>
      <c r="I73" s="285"/>
      <c r="J73" s="285"/>
    </row>
    <row r="74" spans="1:10">
      <c r="A74" s="287" t="s">
        <v>516</v>
      </c>
      <c r="B74" s="288"/>
      <c r="C74" s="346" t="s">
        <v>106</v>
      </c>
      <c r="D74" s="347"/>
      <c r="E74" s="347"/>
      <c r="F74" s="347"/>
      <c r="G74" s="289"/>
      <c r="H74" s="348" t="s">
        <v>495</v>
      </c>
      <c r="I74" s="349"/>
      <c r="J74" s="349"/>
    </row>
    <row r="75" spans="1:10">
      <c r="A75" s="290" t="s">
        <v>80</v>
      </c>
      <c r="B75" s="291"/>
      <c r="C75" s="350" t="s">
        <v>81</v>
      </c>
      <c r="D75" s="350"/>
      <c r="E75" s="350"/>
      <c r="F75" s="350"/>
      <c r="G75" s="292"/>
      <c r="H75" s="351" t="s">
        <v>102</v>
      </c>
      <c r="I75" s="351"/>
      <c r="J75" s="351"/>
    </row>
    <row r="76" spans="1:10">
      <c r="A76" s="282"/>
      <c r="B76" s="282"/>
      <c r="C76" s="293"/>
      <c r="D76" s="282"/>
      <c r="E76" s="282"/>
      <c r="F76" s="282"/>
      <c r="G76" s="282"/>
      <c r="H76" s="282"/>
      <c r="I76" s="282"/>
      <c r="J76" s="282"/>
    </row>
    <row r="77" spans="1:10">
      <c r="C77" s="5"/>
    </row>
    <row r="78" spans="1:10">
      <c r="C78" s="5"/>
    </row>
    <row r="79" spans="1:10">
      <c r="C79" s="5"/>
    </row>
    <row r="80" spans="1:10">
      <c r="C80" s="5"/>
    </row>
    <row r="81" spans="1:3">
      <c r="C81" s="5"/>
    </row>
    <row r="82" spans="1:3">
      <c r="C82" s="5"/>
    </row>
    <row r="83" spans="1:3">
      <c r="C83" s="5"/>
    </row>
    <row r="84" spans="1:3">
      <c r="C84" s="5"/>
    </row>
    <row r="85" spans="1:3">
      <c r="C85" s="5"/>
    </row>
    <row r="86" spans="1:3">
      <c r="C86" s="5"/>
    </row>
    <row r="87" spans="1:3">
      <c r="C87" s="5"/>
    </row>
    <row r="88" spans="1:3">
      <c r="A88" s="116"/>
      <c r="C88" s="5"/>
    </row>
    <row r="89" spans="1:3">
      <c r="A89" s="116"/>
      <c r="C89" s="5"/>
    </row>
    <row r="90" spans="1:3">
      <c r="A90" s="117"/>
      <c r="C90" s="5"/>
    </row>
    <row r="91" spans="1:3">
      <c r="A91" s="118"/>
      <c r="C91" s="5"/>
    </row>
    <row r="92" spans="1:3">
      <c r="A92" s="118"/>
      <c r="C92" s="5"/>
    </row>
    <row r="93" spans="1:3">
      <c r="A93" s="118"/>
      <c r="C93" s="5"/>
    </row>
    <row r="94" spans="1:3">
      <c r="A94" s="117"/>
      <c r="C94" s="5"/>
    </row>
    <row r="95" spans="1:3">
      <c r="A95" s="117"/>
      <c r="C95" s="5"/>
    </row>
    <row r="96" spans="1:3">
      <c r="A96" s="117"/>
      <c r="C96" s="5"/>
    </row>
    <row r="97" spans="1:3">
      <c r="A97" s="117"/>
      <c r="C97" s="5"/>
    </row>
    <row r="98" spans="1:3">
      <c r="A98" s="117"/>
      <c r="C98" s="5"/>
    </row>
    <row r="99" spans="1:3">
      <c r="A99" s="117"/>
      <c r="C99" s="5"/>
    </row>
    <row r="100" spans="1:3">
      <c r="C100" s="5"/>
    </row>
    <row r="101" spans="1:3">
      <c r="C101" s="5"/>
    </row>
    <row r="102" spans="1:3">
      <c r="C102" s="5"/>
    </row>
    <row r="103" spans="1:3">
      <c r="C103" s="5"/>
    </row>
    <row r="104" spans="1:3">
      <c r="C104" s="5"/>
    </row>
  </sheetData>
  <mergeCells count="13">
    <mergeCell ref="C74:F74"/>
    <mergeCell ref="H74:J74"/>
    <mergeCell ref="C75:F75"/>
    <mergeCell ref="H75:J75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1.1811023622047245" right="0.39370078740157483" top="0.78740157480314965" bottom="0.78740157480314965" header="0.31496062992125984" footer="0.51181102362204722"/>
  <pageSetup paperSize="9" scale="54" orientation="landscape" r:id="rId1"/>
  <headerFooter alignWithMargins="0">
    <oddHeader>&amp;C&amp;"Times New Roman,обычный"&amp;14 
9&amp;R&amp;"Times New Roman,обычный"&amp;14
Продовження додатка 1
Таблиця 3</oddHeader>
  </headerFooter>
  <rowBreaks count="1" manualBreakCount="1">
    <brk id="36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Q181"/>
  <sheetViews>
    <sheetView zoomScale="75" zoomScaleSheetLayoutView="50" workbookViewId="0">
      <selection activeCell="J18" sqref="A1:J18"/>
    </sheetView>
  </sheetViews>
  <sheetFormatPr defaultRowHeight="18.75"/>
  <cols>
    <col min="1" max="1" width="80.140625" style="3" customWidth="1"/>
    <col min="2" max="2" width="9.85546875" style="27" customWidth="1"/>
    <col min="3" max="5" width="19.42578125" style="27" customWidth="1"/>
    <col min="6" max="10" width="19.42578125" style="3" customWidth="1"/>
    <col min="11" max="11" width="9.5703125" style="3" customWidth="1"/>
    <col min="12" max="12" width="9.85546875" style="3" customWidth="1"/>
    <col min="13" max="16384" width="9.140625" style="3"/>
  </cols>
  <sheetData>
    <row r="1" spans="1:17">
      <c r="A1" s="302" t="s">
        <v>172</v>
      </c>
      <c r="B1" s="302"/>
      <c r="C1" s="302"/>
      <c r="D1" s="302"/>
      <c r="E1" s="302"/>
      <c r="F1" s="302"/>
      <c r="G1" s="302"/>
      <c r="H1" s="302"/>
      <c r="I1" s="302"/>
      <c r="J1" s="302"/>
    </row>
    <row r="2" spans="1:17">
      <c r="A2" s="341" t="s">
        <v>404</v>
      </c>
      <c r="B2" s="341"/>
      <c r="C2" s="341"/>
      <c r="D2" s="341"/>
      <c r="E2" s="341"/>
      <c r="F2" s="341"/>
      <c r="G2" s="341"/>
      <c r="H2" s="341"/>
      <c r="I2" s="341"/>
      <c r="J2" s="341"/>
    </row>
    <row r="3" spans="1:17" ht="43.5" customHeight="1">
      <c r="A3" s="312" t="s">
        <v>194</v>
      </c>
      <c r="B3" s="313" t="s">
        <v>17</v>
      </c>
      <c r="C3" s="313" t="s">
        <v>480</v>
      </c>
      <c r="D3" s="313" t="s">
        <v>481</v>
      </c>
      <c r="E3" s="339" t="s">
        <v>482</v>
      </c>
      <c r="F3" s="313" t="s">
        <v>484</v>
      </c>
      <c r="G3" s="313" t="s">
        <v>153</v>
      </c>
      <c r="H3" s="313"/>
      <c r="I3" s="313"/>
      <c r="J3" s="313"/>
    </row>
    <row r="4" spans="1:17" ht="56.25" customHeight="1">
      <c r="A4" s="312"/>
      <c r="B4" s="313"/>
      <c r="C4" s="313"/>
      <c r="D4" s="313"/>
      <c r="E4" s="339"/>
      <c r="F4" s="313"/>
      <c r="G4" s="16" t="s">
        <v>154</v>
      </c>
      <c r="H4" s="16" t="s">
        <v>155</v>
      </c>
      <c r="I4" s="16" t="s">
        <v>156</v>
      </c>
      <c r="J4" s="16" t="s">
        <v>71</v>
      </c>
    </row>
    <row r="5" spans="1:17">
      <c r="A5" s="7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</row>
    <row r="6" spans="1:17" s="6" customFormat="1" ht="42.75" customHeight="1">
      <c r="A6" s="216" t="s">
        <v>85</v>
      </c>
      <c r="B6" s="217">
        <v>4000</v>
      </c>
      <c r="C6" s="168">
        <f>C8+C11</f>
        <v>7.6</v>
      </c>
      <c r="D6" s="166">
        <f>D8+D11</f>
        <v>150</v>
      </c>
      <c r="E6" s="166">
        <f>D6</f>
        <v>150</v>
      </c>
      <c r="F6" s="166">
        <v>150</v>
      </c>
      <c r="G6" s="166"/>
      <c r="H6" s="166">
        <v>150</v>
      </c>
      <c r="I6" s="166"/>
      <c r="J6" s="166"/>
    </row>
    <row r="7" spans="1:17" ht="20.100000000000001" customHeight="1">
      <c r="A7" s="169" t="s">
        <v>1</v>
      </c>
      <c r="B7" s="218" t="s">
        <v>177</v>
      </c>
      <c r="C7" s="164"/>
      <c r="D7" s="164"/>
      <c r="E7" s="164"/>
      <c r="F7" s="164"/>
      <c r="G7" s="164"/>
      <c r="H7" s="164"/>
      <c r="I7" s="164"/>
      <c r="J7" s="164"/>
    </row>
    <row r="8" spans="1:17" ht="20.100000000000001" customHeight="1">
      <c r="A8" s="169" t="s">
        <v>489</v>
      </c>
      <c r="B8" s="217">
        <v>4020</v>
      </c>
      <c r="C8" s="165">
        <v>7.6</v>
      </c>
      <c r="D8" s="164">
        <v>100</v>
      </c>
      <c r="E8" s="164">
        <f>D8</f>
        <v>100</v>
      </c>
      <c r="F8" s="164">
        <v>100</v>
      </c>
      <c r="G8" s="164"/>
      <c r="H8" s="164">
        <v>100</v>
      </c>
      <c r="I8" s="164"/>
      <c r="J8" s="164"/>
      <c r="Q8" s="23"/>
    </row>
    <row r="9" spans="1:17" ht="20.100000000000001" customHeight="1">
      <c r="A9" s="169" t="s">
        <v>31</v>
      </c>
      <c r="B9" s="218">
        <v>4030</v>
      </c>
      <c r="C9" s="164"/>
      <c r="D9" s="164"/>
      <c r="E9" s="164"/>
      <c r="F9" s="164"/>
      <c r="G9" s="164"/>
      <c r="H9" s="164"/>
      <c r="I9" s="164"/>
      <c r="J9" s="164"/>
      <c r="P9" s="23"/>
    </row>
    <row r="10" spans="1:17" ht="20.100000000000001" customHeight="1">
      <c r="A10" s="169" t="s">
        <v>2</v>
      </c>
      <c r="B10" s="217">
        <v>4040</v>
      </c>
      <c r="C10" s="164"/>
      <c r="D10" s="164"/>
      <c r="E10" s="164"/>
      <c r="F10" s="164"/>
      <c r="G10" s="164"/>
      <c r="H10" s="164"/>
      <c r="I10" s="164"/>
      <c r="J10" s="164"/>
    </row>
    <row r="11" spans="1:17" ht="37.5">
      <c r="A11" s="169" t="s">
        <v>508</v>
      </c>
      <c r="B11" s="218">
        <v>4050</v>
      </c>
      <c r="C11" s="164"/>
      <c r="D11" s="164">
        <v>50</v>
      </c>
      <c r="E11" s="164">
        <f>D11</f>
        <v>50</v>
      </c>
      <c r="F11" s="164">
        <v>50</v>
      </c>
      <c r="G11" s="164">
        <v>0</v>
      </c>
      <c r="H11" s="164">
        <v>50</v>
      </c>
      <c r="I11" s="164"/>
      <c r="J11" s="164">
        <v>0</v>
      </c>
    </row>
    <row r="12" spans="1:17">
      <c r="A12" s="169"/>
      <c r="B12" s="219">
        <v>4060</v>
      </c>
      <c r="C12" s="164"/>
      <c r="D12" s="164"/>
      <c r="E12" s="164"/>
      <c r="F12" s="164">
        <f>SUM(G12:J12)</f>
        <v>0</v>
      </c>
      <c r="G12" s="164"/>
      <c r="H12" s="164"/>
      <c r="I12" s="164"/>
      <c r="J12" s="164"/>
    </row>
    <row r="13" spans="1:17" ht="20.100000000000001" customHeight="1">
      <c r="B13" s="3"/>
      <c r="C13" s="3"/>
      <c r="D13" s="3"/>
      <c r="E13" s="3"/>
      <c r="F13" s="73"/>
      <c r="G13" s="73"/>
      <c r="H13" s="73"/>
      <c r="I13" s="73"/>
      <c r="J13" s="73"/>
    </row>
    <row r="14" spans="1:17" ht="20.100000000000001" customHeight="1">
      <c r="B14" s="3"/>
      <c r="C14" s="3"/>
      <c r="D14" s="3"/>
      <c r="E14" s="3"/>
      <c r="F14" s="73"/>
      <c r="G14" s="73"/>
      <c r="H14" s="73"/>
      <c r="I14" s="73"/>
      <c r="J14" s="73"/>
    </row>
    <row r="15" spans="1:17" s="2" customFormat="1" ht="20.100000000000001" customHeight="1">
      <c r="A15" s="5"/>
      <c r="C15" s="3"/>
      <c r="D15" s="3"/>
      <c r="E15" s="3"/>
      <c r="F15" s="3"/>
      <c r="G15" s="3"/>
      <c r="H15" s="3"/>
      <c r="I15" s="3"/>
      <c r="J15" s="3"/>
      <c r="K15" s="3"/>
    </row>
    <row r="16" spans="1:17">
      <c r="A16" s="59" t="s">
        <v>368</v>
      </c>
      <c r="B16" s="1"/>
      <c r="C16" s="330" t="s">
        <v>106</v>
      </c>
      <c r="D16" s="331"/>
      <c r="E16" s="331"/>
      <c r="F16" s="331"/>
      <c r="G16" s="15"/>
      <c r="H16" s="320" t="s">
        <v>471</v>
      </c>
      <c r="I16" s="321"/>
      <c r="J16" s="321"/>
    </row>
    <row r="17" spans="1:10">
      <c r="A17" s="27" t="s">
        <v>80</v>
      </c>
      <c r="B17" s="3"/>
      <c r="C17" s="332" t="s">
        <v>81</v>
      </c>
      <c r="D17" s="332"/>
      <c r="E17" s="332"/>
      <c r="F17" s="332"/>
      <c r="G17" s="29"/>
      <c r="H17" s="358"/>
      <c r="I17" s="358"/>
      <c r="J17" s="358"/>
    </row>
    <row r="18" spans="1:10">
      <c r="A18" s="52"/>
    </row>
    <row r="19" spans="1:10">
      <c r="A19" s="52"/>
    </row>
    <row r="20" spans="1:10">
      <c r="A20" s="52"/>
    </row>
    <row r="21" spans="1:10">
      <c r="A21" s="52"/>
    </row>
    <row r="22" spans="1:10">
      <c r="A22" s="52"/>
    </row>
    <row r="23" spans="1:10">
      <c r="A23" s="52"/>
    </row>
    <row r="24" spans="1:10">
      <c r="A24" s="52"/>
    </row>
    <row r="25" spans="1:10">
      <c r="A25" s="52"/>
    </row>
    <row r="26" spans="1:10">
      <c r="A26" s="52"/>
    </row>
    <row r="27" spans="1:10">
      <c r="A27" s="52"/>
    </row>
    <row r="28" spans="1:10">
      <c r="A28" s="52"/>
    </row>
    <row r="29" spans="1:10">
      <c r="A29" s="52"/>
    </row>
    <row r="30" spans="1:10">
      <c r="A30" s="52"/>
    </row>
    <row r="31" spans="1:10">
      <c r="A31" s="52"/>
    </row>
    <row r="32" spans="1:10">
      <c r="A32" s="52"/>
    </row>
    <row r="33" spans="1:1">
      <c r="A33" s="52"/>
    </row>
    <row r="34" spans="1:1">
      <c r="A34" s="52"/>
    </row>
    <row r="35" spans="1:1">
      <c r="A35" s="52"/>
    </row>
    <row r="36" spans="1:1">
      <c r="A36" s="52"/>
    </row>
    <row r="37" spans="1:1">
      <c r="A37" s="52"/>
    </row>
    <row r="38" spans="1:1">
      <c r="A38" s="52"/>
    </row>
    <row r="39" spans="1:1">
      <c r="A39" s="52"/>
    </row>
    <row r="40" spans="1:1">
      <c r="A40" s="52"/>
    </row>
    <row r="41" spans="1:1">
      <c r="A41" s="52"/>
    </row>
    <row r="42" spans="1:1">
      <c r="A42" s="52"/>
    </row>
    <row r="43" spans="1:1">
      <c r="A43" s="52"/>
    </row>
    <row r="44" spans="1:1">
      <c r="A44" s="52"/>
    </row>
    <row r="45" spans="1:1">
      <c r="A45" s="52"/>
    </row>
    <row r="46" spans="1:1">
      <c r="A46" s="52"/>
    </row>
    <row r="47" spans="1:1">
      <c r="A47" s="52"/>
    </row>
    <row r="48" spans="1:1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  <row r="61" spans="1:1">
      <c r="A61" s="52"/>
    </row>
    <row r="62" spans="1:1">
      <c r="A62" s="52"/>
    </row>
    <row r="63" spans="1:1">
      <c r="A63" s="52"/>
    </row>
    <row r="64" spans="1:1">
      <c r="A64" s="52"/>
    </row>
    <row r="65" spans="1:1">
      <c r="A65" s="52"/>
    </row>
    <row r="66" spans="1:1">
      <c r="A66" s="52"/>
    </row>
    <row r="67" spans="1:1">
      <c r="A67" s="52"/>
    </row>
    <row r="68" spans="1:1">
      <c r="A68" s="52"/>
    </row>
    <row r="69" spans="1:1">
      <c r="A69" s="52"/>
    </row>
    <row r="70" spans="1:1">
      <c r="A70" s="52"/>
    </row>
    <row r="71" spans="1:1">
      <c r="A71" s="52"/>
    </row>
    <row r="72" spans="1:1">
      <c r="A72" s="52"/>
    </row>
    <row r="73" spans="1:1">
      <c r="A73" s="52"/>
    </row>
    <row r="74" spans="1:1">
      <c r="A74" s="52"/>
    </row>
    <row r="75" spans="1:1">
      <c r="A75" s="52"/>
    </row>
    <row r="76" spans="1:1">
      <c r="A76" s="52"/>
    </row>
    <row r="77" spans="1:1">
      <c r="A77" s="52"/>
    </row>
    <row r="78" spans="1:1">
      <c r="A78" s="52"/>
    </row>
    <row r="79" spans="1:1">
      <c r="A79" s="52"/>
    </row>
    <row r="80" spans="1:1">
      <c r="A80" s="52"/>
    </row>
    <row r="81" spans="1:1">
      <c r="A81" s="52"/>
    </row>
    <row r="82" spans="1:1">
      <c r="A82" s="52"/>
    </row>
    <row r="83" spans="1:1">
      <c r="A83" s="52"/>
    </row>
    <row r="84" spans="1:1">
      <c r="A84" s="52"/>
    </row>
    <row r="85" spans="1:1">
      <c r="A85" s="52"/>
    </row>
    <row r="86" spans="1:1">
      <c r="A86" s="52"/>
    </row>
    <row r="87" spans="1:1">
      <c r="A87" s="52"/>
    </row>
    <row r="88" spans="1:1">
      <c r="A88" s="52"/>
    </row>
    <row r="89" spans="1:1">
      <c r="A89" s="52"/>
    </row>
    <row r="90" spans="1:1">
      <c r="A90" s="52"/>
    </row>
    <row r="91" spans="1:1">
      <c r="A91" s="52"/>
    </row>
    <row r="92" spans="1:1">
      <c r="A92" s="52"/>
    </row>
    <row r="93" spans="1:1">
      <c r="A93" s="52"/>
    </row>
    <row r="94" spans="1:1">
      <c r="A94" s="52"/>
    </row>
    <row r="95" spans="1:1">
      <c r="A95" s="52"/>
    </row>
    <row r="96" spans="1:1">
      <c r="A96" s="52"/>
    </row>
    <row r="97" spans="1:1">
      <c r="A97" s="52"/>
    </row>
    <row r="98" spans="1:1">
      <c r="A98" s="52"/>
    </row>
    <row r="99" spans="1:1">
      <c r="A99" s="52"/>
    </row>
    <row r="100" spans="1:1">
      <c r="A100" s="52"/>
    </row>
    <row r="101" spans="1:1">
      <c r="A101" s="52"/>
    </row>
    <row r="102" spans="1:1">
      <c r="A102" s="52"/>
    </row>
    <row r="103" spans="1:1">
      <c r="A103" s="52"/>
    </row>
    <row r="104" spans="1:1">
      <c r="A104" s="52"/>
    </row>
    <row r="105" spans="1:1">
      <c r="A105" s="52"/>
    </row>
    <row r="106" spans="1:1">
      <c r="A106" s="52"/>
    </row>
    <row r="107" spans="1:1">
      <c r="A107" s="52"/>
    </row>
    <row r="108" spans="1:1">
      <c r="A108" s="52"/>
    </row>
    <row r="109" spans="1:1">
      <c r="A109" s="52"/>
    </row>
    <row r="110" spans="1:1">
      <c r="A110" s="52"/>
    </row>
    <row r="111" spans="1:1">
      <c r="A111" s="52"/>
    </row>
    <row r="112" spans="1:1">
      <c r="A112" s="52"/>
    </row>
    <row r="113" spans="1:1">
      <c r="A113" s="52"/>
    </row>
    <row r="114" spans="1:1">
      <c r="A114" s="52"/>
    </row>
    <row r="115" spans="1:1">
      <c r="A115" s="52"/>
    </row>
    <row r="116" spans="1:1">
      <c r="A116" s="52"/>
    </row>
    <row r="117" spans="1:1">
      <c r="A117" s="52"/>
    </row>
    <row r="118" spans="1:1">
      <c r="A118" s="52"/>
    </row>
    <row r="119" spans="1:1">
      <c r="A119" s="52"/>
    </row>
    <row r="120" spans="1:1">
      <c r="A120" s="52"/>
    </row>
    <row r="121" spans="1:1">
      <c r="A121" s="52"/>
    </row>
    <row r="122" spans="1:1">
      <c r="A122" s="52"/>
    </row>
    <row r="123" spans="1:1">
      <c r="A123" s="52"/>
    </row>
    <row r="124" spans="1:1">
      <c r="A124" s="52"/>
    </row>
    <row r="125" spans="1:1">
      <c r="A125" s="52"/>
    </row>
    <row r="126" spans="1:1">
      <c r="A126" s="52"/>
    </row>
    <row r="127" spans="1:1">
      <c r="A127" s="52"/>
    </row>
    <row r="128" spans="1:1">
      <c r="A128" s="52"/>
    </row>
    <row r="129" spans="1:1">
      <c r="A129" s="52"/>
    </row>
    <row r="130" spans="1:1">
      <c r="A130" s="52"/>
    </row>
    <row r="131" spans="1:1">
      <c r="A131" s="52"/>
    </row>
    <row r="132" spans="1:1">
      <c r="A132" s="52"/>
    </row>
    <row r="133" spans="1:1">
      <c r="A133" s="52"/>
    </row>
    <row r="134" spans="1:1">
      <c r="A134" s="52"/>
    </row>
    <row r="135" spans="1:1">
      <c r="A135" s="52"/>
    </row>
    <row r="136" spans="1:1">
      <c r="A136" s="52"/>
    </row>
    <row r="137" spans="1:1">
      <c r="A137" s="52"/>
    </row>
    <row r="138" spans="1:1">
      <c r="A138" s="52"/>
    </row>
    <row r="139" spans="1:1">
      <c r="A139" s="52"/>
    </row>
    <row r="140" spans="1:1">
      <c r="A140" s="52"/>
    </row>
    <row r="141" spans="1:1">
      <c r="A141" s="52"/>
    </row>
    <row r="142" spans="1:1">
      <c r="A142" s="52"/>
    </row>
    <row r="143" spans="1:1">
      <c r="A143" s="52"/>
    </row>
    <row r="144" spans="1:1">
      <c r="A144" s="52"/>
    </row>
    <row r="145" spans="1:1">
      <c r="A145" s="52"/>
    </row>
    <row r="146" spans="1:1">
      <c r="A146" s="52"/>
    </row>
    <row r="147" spans="1:1">
      <c r="A147" s="52"/>
    </row>
    <row r="148" spans="1:1">
      <c r="A148" s="52"/>
    </row>
    <row r="149" spans="1:1">
      <c r="A149" s="52"/>
    </row>
    <row r="150" spans="1:1">
      <c r="A150" s="52"/>
    </row>
    <row r="151" spans="1:1">
      <c r="A151" s="52"/>
    </row>
    <row r="152" spans="1:1">
      <c r="A152" s="52"/>
    </row>
    <row r="153" spans="1:1">
      <c r="A153" s="52"/>
    </row>
    <row r="154" spans="1:1">
      <c r="A154" s="52"/>
    </row>
    <row r="155" spans="1:1">
      <c r="A155" s="52"/>
    </row>
    <row r="156" spans="1:1">
      <c r="A156" s="52"/>
    </row>
    <row r="157" spans="1:1">
      <c r="A157" s="52"/>
    </row>
    <row r="158" spans="1:1">
      <c r="A158" s="52"/>
    </row>
    <row r="159" spans="1:1">
      <c r="A159" s="52"/>
    </row>
    <row r="160" spans="1:1">
      <c r="A160" s="52"/>
    </row>
    <row r="161" spans="1:1">
      <c r="A161" s="52"/>
    </row>
    <row r="162" spans="1:1">
      <c r="A162" s="52"/>
    </row>
    <row r="163" spans="1:1">
      <c r="A163" s="52"/>
    </row>
    <row r="164" spans="1:1">
      <c r="A164" s="52"/>
    </row>
    <row r="165" spans="1:1">
      <c r="A165" s="52"/>
    </row>
    <row r="166" spans="1:1">
      <c r="A166" s="52"/>
    </row>
    <row r="167" spans="1:1">
      <c r="A167" s="52"/>
    </row>
    <row r="168" spans="1:1">
      <c r="A168" s="52"/>
    </row>
    <row r="169" spans="1:1">
      <c r="A169" s="52"/>
    </row>
    <row r="170" spans="1:1">
      <c r="A170" s="52"/>
    </row>
    <row r="171" spans="1:1">
      <c r="A171" s="52"/>
    </row>
    <row r="172" spans="1:1">
      <c r="A172" s="52"/>
    </row>
    <row r="173" spans="1:1">
      <c r="A173" s="52"/>
    </row>
    <row r="174" spans="1:1">
      <c r="A174" s="52"/>
    </row>
    <row r="175" spans="1:1">
      <c r="A175" s="52"/>
    </row>
    <row r="176" spans="1:1">
      <c r="A176" s="52"/>
    </row>
    <row r="177" spans="1:1">
      <c r="A177" s="52"/>
    </row>
    <row r="178" spans="1:1">
      <c r="A178" s="52"/>
    </row>
    <row r="179" spans="1:1">
      <c r="A179" s="52"/>
    </row>
    <row r="180" spans="1:1">
      <c r="A180" s="52"/>
    </row>
    <row r="181" spans="1:1">
      <c r="A181" s="52"/>
    </row>
  </sheetData>
  <mergeCells count="13">
    <mergeCell ref="C16:F16"/>
    <mergeCell ref="H16:J16"/>
    <mergeCell ref="C17:F17"/>
    <mergeCell ref="H17:J17"/>
    <mergeCell ref="A3:A4"/>
    <mergeCell ref="A1:J1"/>
    <mergeCell ref="B3:B4"/>
    <mergeCell ref="C3:C4"/>
    <mergeCell ref="D3:D4"/>
    <mergeCell ref="A2:J2"/>
    <mergeCell ref="F3:F4"/>
    <mergeCell ref="G3:J3"/>
    <mergeCell ref="E3:E4"/>
  </mergeCells>
  <phoneticPr fontId="0" type="noConversion"/>
  <pageMargins left="1.1811023622047245" right="0.39370078740157483" top="0.78740157480314965" bottom="0.78740157480314965" header="0.39370078740157483" footer="0.31496062992125984"/>
  <pageSetup paperSize="9" scale="53" firstPageNumber="9" orientation="landscape" useFirstPageNumber="1" r:id="rId1"/>
  <headerFooter alignWithMargins="0">
    <oddHeader>&amp;C&amp;"Times New Roman,обычный"&amp;14 11&amp;R&amp;"Times New Roman,обычный"&amp;14
Продовження додатка 1 
Таблиця 4</oddHeader>
  </headerFooter>
  <ignoredErrors>
    <ignoredError sqref="B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26"/>
  <sheetViews>
    <sheetView topLeftCell="B22" zoomScale="75" zoomScaleNormal="75" zoomScaleSheetLayoutView="75" workbookViewId="0">
      <selection activeCell="H27" sqref="A1:J27"/>
    </sheetView>
  </sheetViews>
  <sheetFormatPr defaultRowHeight="12.75"/>
  <cols>
    <col min="1" max="1" width="94.28515625" style="34" customWidth="1"/>
    <col min="2" max="2" width="19.42578125" style="34" customWidth="1"/>
    <col min="3" max="3" width="25" style="34" customWidth="1"/>
    <col min="4" max="4" width="20.7109375" style="34" customWidth="1"/>
    <col min="5" max="5" width="22.140625" style="34" customWidth="1"/>
    <col min="6" max="6" width="21" style="34" customWidth="1"/>
    <col min="7" max="7" width="24.42578125" style="34" customWidth="1"/>
    <col min="8" max="8" width="91.85546875" style="34" customWidth="1"/>
    <col min="9" max="9" width="9.5703125" style="34" customWidth="1"/>
    <col min="10" max="16384" width="9.140625" style="34"/>
  </cols>
  <sheetData>
    <row r="1" spans="1:8" ht="25.5" customHeight="1">
      <c r="A1" s="359" t="s">
        <v>173</v>
      </c>
      <c r="B1" s="359"/>
      <c r="C1" s="359"/>
      <c r="D1" s="359"/>
      <c r="E1" s="359"/>
      <c r="F1" s="359"/>
      <c r="G1" s="359"/>
      <c r="H1" s="359"/>
    </row>
    <row r="2" spans="1:8" ht="16.5" customHeight="1"/>
    <row r="3" spans="1:8" ht="45" customHeight="1">
      <c r="A3" s="360" t="s">
        <v>194</v>
      </c>
      <c r="B3" s="360" t="s">
        <v>0</v>
      </c>
      <c r="C3" s="360" t="s">
        <v>100</v>
      </c>
      <c r="D3" s="310" t="s">
        <v>32</v>
      </c>
      <c r="E3" s="310" t="s">
        <v>36</v>
      </c>
      <c r="F3" s="308" t="s">
        <v>142</v>
      </c>
      <c r="G3" s="310" t="s">
        <v>129</v>
      </c>
      <c r="H3" s="360" t="s">
        <v>101</v>
      </c>
    </row>
    <row r="4" spans="1:8" ht="52.5" customHeight="1">
      <c r="A4" s="361"/>
      <c r="B4" s="361"/>
      <c r="C4" s="361"/>
      <c r="D4" s="311"/>
      <c r="E4" s="311"/>
      <c r="F4" s="309"/>
      <c r="G4" s="311"/>
      <c r="H4" s="361"/>
    </row>
    <row r="5" spans="1:8" s="64" customFormat="1" ht="18" customHeight="1">
      <c r="A5" s="44">
        <v>1</v>
      </c>
      <c r="B5" s="44">
        <v>2</v>
      </c>
      <c r="C5" s="44">
        <v>3</v>
      </c>
      <c r="D5" s="44">
        <v>4</v>
      </c>
      <c r="E5" s="44">
        <v>5</v>
      </c>
      <c r="F5" s="44">
        <v>6</v>
      </c>
      <c r="G5" s="44">
        <v>7</v>
      </c>
      <c r="H5" s="44">
        <v>8</v>
      </c>
    </row>
    <row r="6" spans="1:8" s="64" customFormat="1" ht="20.100000000000001" customHeight="1">
      <c r="A6" s="63" t="s">
        <v>150</v>
      </c>
      <c r="B6" s="63"/>
      <c r="C6" s="44"/>
      <c r="D6" s="44"/>
      <c r="E6" s="44"/>
      <c r="F6" s="44"/>
      <c r="G6" s="44"/>
      <c r="H6" s="44"/>
    </row>
    <row r="7" spans="1:8" ht="56.25">
      <c r="A7" s="9" t="s">
        <v>359</v>
      </c>
      <c r="B7" s="8">
        <v>5000</v>
      </c>
      <c r="C7" s="82" t="s">
        <v>221</v>
      </c>
      <c r="D7" s="93">
        <f>'Осн. фін. пок.'!C43/'Осн. фін. пок.'!C41*100</f>
        <v>22.652412808068441</v>
      </c>
      <c r="E7" s="93">
        <f>'Осн. фін. пок.'!D43/'Осн. фін. пок.'!D41*100</f>
        <v>0</v>
      </c>
      <c r="F7" s="93">
        <f>'Осн. фін. пок.'!E43/'Осн. фін. пок.'!E41*100</f>
        <v>0</v>
      </c>
      <c r="G7" s="93">
        <f>'Осн. фін. пок.'!F43/'Осн. фін. пок.'!F41*100</f>
        <v>0</v>
      </c>
      <c r="H7" s="92"/>
    </row>
    <row r="8" spans="1:8" ht="56.25">
      <c r="A8" s="9" t="s">
        <v>360</v>
      </c>
      <c r="B8" s="8">
        <v>5010</v>
      </c>
      <c r="C8" s="82" t="s">
        <v>221</v>
      </c>
      <c r="D8" s="93">
        <f>'Осн. фін. пок.'!C49/'Осн. фін. пок.'!C41*100</f>
        <v>5.4297290600906534</v>
      </c>
      <c r="E8" s="93">
        <f>'Осн. фін. пок.'!D49/'Осн. фін. пок.'!D41*100</f>
        <v>2.3038321167883211</v>
      </c>
      <c r="F8" s="93">
        <f>'Осн. фін. пок.'!E49/'Осн. фін. пок.'!E41*100</f>
        <v>2.195816652161303</v>
      </c>
      <c r="G8" s="93">
        <f>'Осн. фін. пок.'!F49/'Осн. фін. пок.'!F41*100</f>
        <v>2.1695257315842582</v>
      </c>
      <c r="H8" s="92"/>
    </row>
    <row r="9" spans="1:8" ht="42.75" customHeight="1">
      <c r="A9" s="94" t="s">
        <v>362</v>
      </c>
      <c r="B9" s="8">
        <v>5020</v>
      </c>
      <c r="C9" s="82" t="s">
        <v>221</v>
      </c>
      <c r="D9" s="93">
        <f>'Осн. фін. пок.'!C63/'Осн. фін. пок.'!C96*100</f>
        <v>0.62226922217989289</v>
      </c>
      <c r="E9" s="93">
        <f>'Осн. фін. пок.'!D63/'Осн. фін. пок.'!D96*100</f>
        <v>0.90096435843909672</v>
      </c>
      <c r="F9" s="93">
        <f>'Осн. фін. пок.'!E63/'Осн. фін. пок.'!E96*100</f>
        <v>0.92464808170024826</v>
      </c>
      <c r="G9" s="93">
        <f>'Осн. фін. пок.'!F63/'Осн. фін. пок.'!F96*100</f>
        <v>1.2809965237543455</v>
      </c>
      <c r="H9" s="92" t="s">
        <v>222</v>
      </c>
    </row>
    <row r="10" spans="1:8" ht="42.75" customHeight="1">
      <c r="A10" s="94" t="s">
        <v>363</v>
      </c>
      <c r="B10" s="8">
        <v>5030</v>
      </c>
      <c r="C10" s="82" t="s">
        <v>221</v>
      </c>
      <c r="D10" s="93">
        <f>'Осн. фін. пок.'!C63/'Осн. фін. пок.'!C104*100</f>
        <v>0.6991218360268614</v>
      </c>
      <c r="E10" s="93">
        <f>'Осн. фін. пок.'!D63/'Осн. фін. пок.'!D104*100</f>
        <v>1.0382997564755367</v>
      </c>
      <c r="F10" s="93">
        <f>'Осн. фін. пок.'!E63/'Осн. фін. пок.'!E104*100</f>
        <v>1.0382997564755367</v>
      </c>
      <c r="G10" s="93">
        <f>'Осн. фін. пок.'!F63/'Осн. фін. пок.'!F104*100</f>
        <v>1.3052911224263894</v>
      </c>
      <c r="H10" s="92"/>
    </row>
    <row r="11" spans="1:8" ht="56.25">
      <c r="A11" s="94" t="s">
        <v>361</v>
      </c>
      <c r="B11" s="8">
        <v>5040</v>
      </c>
      <c r="C11" s="82" t="s">
        <v>221</v>
      </c>
      <c r="D11" s="93">
        <f>'Осн. фін. пок.'!C63/'Осн. фін. пок.'!C41*100</f>
        <v>0.34518968708553766</v>
      </c>
      <c r="E11" s="93">
        <f>'Осн. фін. пок.'!D63/'Осн. фін. пок.'!D41*100</f>
        <v>0.53489963503649629</v>
      </c>
      <c r="F11" s="93">
        <f>'Осн. фін. пок.'!E63/'Осн. фін. пок.'!E41*100</f>
        <v>0.51022628372497825</v>
      </c>
      <c r="G11" s="93">
        <f>'Осн. фін. пок.'!F63/'Осн. фін. пок.'!F41*100</f>
        <v>0.5577699293642786</v>
      </c>
      <c r="H11" s="92" t="s">
        <v>223</v>
      </c>
    </row>
    <row r="12" spans="1:8" ht="20.100000000000001" customHeight="1">
      <c r="A12" s="63" t="s">
        <v>152</v>
      </c>
      <c r="B12" s="8"/>
      <c r="C12" s="83"/>
      <c r="D12" s="93"/>
      <c r="E12" s="93"/>
      <c r="F12" s="93"/>
      <c r="G12" s="93"/>
      <c r="H12" s="92"/>
    </row>
    <row r="13" spans="1:8" ht="56.25">
      <c r="A13" s="81" t="s">
        <v>329</v>
      </c>
      <c r="B13" s="8">
        <v>5100</v>
      </c>
      <c r="C13" s="82"/>
      <c r="D13" s="93">
        <f>('Осн. фін. пок.'!C97+'Осн. фін. пок.'!C98)/'I. Фін результат'!C99</f>
        <v>9.8241846731982288E-2</v>
      </c>
      <c r="E13" s="93">
        <f>('Осн. фін. пок.'!D97+'Осн. фін. пок.'!D98)/'I. Фін результат'!D99</f>
        <v>0.2415841584158416</v>
      </c>
      <c r="F13" s="93">
        <f>('Осн. фін. пок.'!E97+'Осн. фін. пок.'!E98)/'I. Фін результат'!E99</f>
        <v>0.24177630275149328</v>
      </c>
      <c r="G13" s="93">
        <f>('Осн. фін. пок.'!F97+'Осн. фін. пок.'!F98)/'I. Фін результат'!F99</f>
        <v>0.21831395348837207</v>
      </c>
      <c r="H13" s="92"/>
    </row>
    <row r="14" spans="1:8" s="64" customFormat="1" ht="56.25">
      <c r="A14" s="81" t="s">
        <v>349</v>
      </c>
      <c r="B14" s="8">
        <v>5110</v>
      </c>
      <c r="C14" s="82" t="s">
        <v>147</v>
      </c>
      <c r="D14" s="93">
        <f>'Осн. фін. пок.'!C104/('Осн. фін. пок.'!C97+'Осн. фін. пок.'!C98)</f>
        <v>92.561475409836063</v>
      </c>
      <c r="E14" s="93">
        <f>'Осн. фін. пок.'!D104/('Осн. фін. пок.'!D97+'Осн. фін. пок.'!D98)</f>
        <v>92.561475409836063</v>
      </c>
      <c r="F14" s="93">
        <f>'Осн. фін. пок.'!E104/('Осн. фін. пок.'!E97+'Осн. фін. пок.'!E98)</f>
        <v>92.561475409836063</v>
      </c>
      <c r="G14" s="93">
        <f>'Осн. фін. пок.'!F104/('Осн. фін. пок.'!F97+'Осн. фін. пок.'!F98)</f>
        <v>90.219707057256997</v>
      </c>
      <c r="H14" s="92" t="s">
        <v>224</v>
      </c>
    </row>
    <row r="15" spans="1:8" s="64" customFormat="1" ht="56.25">
      <c r="A15" s="81" t="s">
        <v>350</v>
      </c>
      <c r="B15" s="8">
        <v>5120</v>
      </c>
      <c r="C15" s="82" t="s">
        <v>147</v>
      </c>
      <c r="D15" s="93">
        <f>'Осн. фін. пок.'!C92/'Осн. фін. пок.'!C98</f>
        <v>0</v>
      </c>
      <c r="E15" s="93">
        <f>'Осн. фін. пок.'!D92/'Осн. фін. пок.'!D98</f>
        <v>0</v>
      </c>
      <c r="F15" s="93">
        <f>'Осн. фін. пок.'!E92/'Осн. фін. пок.'!E98</f>
        <v>0</v>
      </c>
      <c r="G15" s="93">
        <f>'Осн. фін. пок.'!F92/'Осн. фін. пок.'!F98</f>
        <v>0</v>
      </c>
      <c r="H15" s="92" t="s">
        <v>226</v>
      </c>
    </row>
    <row r="16" spans="1:8" ht="20.100000000000001" customHeight="1">
      <c r="A16" s="63" t="s">
        <v>151</v>
      </c>
      <c r="B16" s="8"/>
      <c r="C16" s="82"/>
      <c r="D16" s="93"/>
      <c r="E16" s="93"/>
      <c r="F16" s="93"/>
      <c r="G16" s="93"/>
      <c r="H16" s="92"/>
    </row>
    <row r="17" spans="1:10" ht="42.75" customHeight="1">
      <c r="A17" s="81" t="s">
        <v>351</v>
      </c>
      <c r="B17" s="8">
        <v>5200</v>
      </c>
      <c r="C17" s="93"/>
      <c r="D17" s="93">
        <f>'Осн. фін. пок.'!C79/'I. Фін результат'!C106*100</f>
        <v>3.9155074703760953</v>
      </c>
      <c r="E17" s="93">
        <f>'Осн. фін. пок.'!D79/'I. Фін результат'!D106*100</f>
        <v>75.757575757575751</v>
      </c>
      <c r="F17" s="93">
        <f>'Осн. фін. пок.'!E79/'I. Фін результат'!E106*100</f>
        <v>4.18</v>
      </c>
      <c r="G17" s="93">
        <f>'Осн. фін. пок.'!F79/'I. Фін результат'!F106*100</f>
        <v>70.754716981132077</v>
      </c>
      <c r="H17" s="92"/>
    </row>
    <row r="18" spans="1:10" ht="75">
      <c r="A18" s="81" t="s">
        <v>352</v>
      </c>
      <c r="B18" s="8">
        <v>5210</v>
      </c>
      <c r="C18" s="93"/>
      <c r="D18" s="93">
        <f>'Осн. фін. пок.'!C79/'Осн. фін. пок.'!C41*100</f>
        <v>5.538309066794922E-2</v>
      </c>
      <c r="E18" s="93">
        <f>'Осн. фін. пок.'!D79/'Осн. фін. пок.'!D41*100</f>
        <v>1.1405109489051095</v>
      </c>
      <c r="F18" s="93">
        <f>'Осн. фін. пок.'!E79/'Осн. фін. пок.'!E41*100</f>
        <v>6.0026109660574409E-2</v>
      </c>
      <c r="G18" s="93">
        <f>'Осн. фін. пок.'!F79/'Осн. фін. пок.'!F41*100</f>
        <v>0.94601412714429867</v>
      </c>
      <c r="H18" s="92"/>
    </row>
    <row r="19" spans="1:10" ht="42.75" customHeight="1">
      <c r="A19" s="81" t="s">
        <v>353</v>
      </c>
      <c r="B19" s="8">
        <v>5220</v>
      </c>
      <c r="C19" s="82" t="s">
        <v>295</v>
      </c>
      <c r="D19" s="93">
        <f>'Осн. фін. пок.'!C91/'Осн. фін. пок.'!C90</f>
        <v>-0.67727172878377395</v>
      </c>
      <c r="E19" s="93">
        <f>'Осн. фін. пок.'!D91/'Осн. фін. пок.'!D90</f>
        <v>-0.65476442749170027</v>
      </c>
      <c r="F19" s="93">
        <f>'Осн. фін. пок.'!E91/'Осн. фін. пок.'!E90</f>
        <v>-0.67873617924873697</v>
      </c>
      <c r="G19" s="93">
        <f>'Осн. фін. пок.'!F91/'Осн. фін. пок.'!F90</f>
        <v>-0.65970897789079608</v>
      </c>
      <c r="H19" s="92" t="s">
        <v>225</v>
      </c>
    </row>
    <row r="20" spans="1:10" ht="20.100000000000001" customHeight="1">
      <c r="A20" s="63" t="s">
        <v>197</v>
      </c>
      <c r="B20" s="8"/>
      <c r="C20" s="82"/>
      <c r="D20" s="93"/>
      <c r="E20" s="93"/>
      <c r="F20" s="93"/>
      <c r="G20" s="93"/>
      <c r="H20" s="92"/>
    </row>
    <row r="21" spans="1:10" ht="75">
      <c r="A21" s="94" t="s">
        <v>232</v>
      </c>
      <c r="B21" s="8">
        <v>5300</v>
      </c>
      <c r="C21" s="82"/>
      <c r="D21" s="93"/>
      <c r="E21" s="93"/>
      <c r="F21" s="93"/>
      <c r="G21" s="93"/>
      <c r="H21" s="92"/>
    </row>
    <row r="22" spans="1:10" ht="20.100000000000001" customHeight="1"/>
    <row r="23" spans="1:10" ht="20.100000000000001" customHeight="1"/>
    <row r="24" spans="1:10" ht="20.100000000000001" customHeight="1"/>
    <row r="25" spans="1:10" ht="18.75">
      <c r="A25" s="59" t="s">
        <v>368</v>
      </c>
      <c r="B25" s="1"/>
      <c r="C25" s="330" t="s">
        <v>106</v>
      </c>
      <c r="D25" s="331"/>
      <c r="E25" s="331"/>
      <c r="F25" s="331"/>
      <c r="G25" s="15"/>
      <c r="H25" s="320" t="s">
        <v>471</v>
      </c>
      <c r="I25" s="321"/>
      <c r="J25" s="321"/>
    </row>
    <row r="26" spans="1:10" ht="18.75">
      <c r="A26" s="27" t="s">
        <v>80</v>
      </c>
      <c r="B26" s="3"/>
      <c r="C26" s="332" t="s">
        <v>81</v>
      </c>
      <c r="D26" s="332"/>
      <c r="E26" s="332"/>
      <c r="F26" s="332"/>
      <c r="G26" s="29"/>
      <c r="H26" s="333" t="s">
        <v>369</v>
      </c>
      <c r="I26" s="333"/>
      <c r="J26" s="333"/>
    </row>
  </sheetData>
  <mergeCells count="13">
    <mergeCell ref="C26:F26"/>
    <mergeCell ref="H26:J26"/>
    <mergeCell ref="G3:G4"/>
    <mergeCell ref="A1:H1"/>
    <mergeCell ref="H3:H4"/>
    <mergeCell ref="A3:A4"/>
    <mergeCell ref="B3:B4"/>
    <mergeCell ref="C3:C4"/>
    <mergeCell ref="D3:D4"/>
    <mergeCell ref="E3:E4"/>
    <mergeCell ref="F3:F4"/>
    <mergeCell ref="C25:F25"/>
    <mergeCell ref="H25:J25"/>
  </mergeCells>
  <phoneticPr fontId="3" type="noConversion"/>
  <pageMargins left="0.78740157480314965" right="0.59055118110236227" top="0.78740157480314965" bottom="0.78740157480314965" header="0.47244094488188981" footer="0.31496062992125984"/>
  <pageSetup paperSize="9" scale="42" orientation="landscape" r:id="rId1"/>
  <headerFooter alignWithMargins="0">
    <oddHeader>&amp;C&amp;"Times New Roman,обычный"&amp;14
 12&amp;R
&amp;"Times New Roman,обычный"&amp;14Продовження  додатка 1
Таблиця 5</oddHeader>
  </headerFooter>
  <ignoredErrors>
    <ignoredError sqref="D12 G12 E12:F1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Q90"/>
  <sheetViews>
    <sheetView topLeftCell="A61" zoomScale="90" zoomScaleNormal="90" zoomScaleSheetLayoutView="75" workbookViewId="0">
      <selection activeCell="O77" sqref="A1:O77"/>
    </sheetView>
  </sheetViews>
  <sheetFormatPr defaultRowHeight="18.75"/>
  <cols>
    <col min="1" max="1" width="44.85546875" style="2" customWidth="1"/>
    <col min="2" max="2" width="13.5703125" style="22" customWidth="1"/>
    <col min="3" max="3" width="12.7109375" style="2" customWidth="1"/>
    <col min="4" max="4" width="16.140625" style="2" customWidth="1"/>
    <col min="5" max="5" width="15.42578125" style="2" customWidth="1"/>
    <col min="6" max="6" width="16.5703125" style="2" customWidth="1"/>
    <col min="7" max="7" width="15.28515625" style="2" customWidth="1"/>
    <col min="8" max="8" width="16.5703125" style="2" customWidth="1"/>
    <col min="9" max="9" width="16.140625" style="2" customWidth="1"/>
    <col min="10" max="10" width="16.42578125" style="2" customWidth="1"/>
    <col min="11" max="11" width="16.5703125" style="2" customWidth="1"/>
    <col min="12" max="12" width="16.85546875" style="2" customWidth="1"/>
    <col min="13" max="15" width="16.7109375" style="2" customWidth="1"/>
    <col min="16" max="16" width="9.140625" style="2"/>
    <col min="17" max="17" width="24" style="2" bestFit="1" customWidth="1"/>
    <col min="18" max="16384" width="9.140625" style="2"/>
  </cols>
  <sheetData>
    <row r="1" spans="1:15">
      <c r="A1" s="362" t="s">
        <v>118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</row>
    <row r="2" spans="1:15">
      <c r="A2" s="362" t="s">
        <v>410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</row>
    <row r="3" spans="1:15">
      <c r="A3" s="363" t="s">
        <v>374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</row>
    <row r="4" spans="1:15" ht="20.100000000000001" customHeight="1">
      <c r="A4" s="365" t="s">
        <v>128</v>
      </c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</row>
    <row r="5" spans="1:15" ht="21.95" customHeight="1">
      <c r="A5" s="364" t="s">
        <v>405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</row>
    <row r="6" spans="1:15" ht="10.5" customHeight="1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</row>
    <row r="7" spans="1:15" ht="16.5" customHeight="1">
      <c r="A7" s="366" t="s">
        <v>227</v>
      </c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</row>
    <row r="8" spans="1:15" ht="10.5" customHeight="1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</row>
    <row r="9" spans="1:15" s="3" customFormat="1" ht="40.5" customHeight="1">
      <c r="A9" s="312" t="s">
        <v>194</v>
      </c>
      <c r="B9" s="312"/>
      <c r="C9" s="312"/>
      <c r="D9" s="313" t="s">
        <v>32</v>
      </c>
      <c r="E9" s="313"/>
      <c r="F9" s="313" t="s">
        <v>313</v>
      </c>
      <c r="G9" s="313"/>
      <c r="H9" s="313" t="s">
        <v>142</v>
      </c>
      <c r="I9" s="313"/>
      <c r="J9" s="313" t="s">
        <v>129</v>
      </c>
      <c r="K9" s="313"/>
      <c r="L9" s="313" t="s">
        <v>330</v>
      </c>
      <c r="M9" s="313"/>
      <c r="N9" s="313" t="s">
        <v>198</v>
      </c>
      <c r="O9" s="313"/>
    </row>
    <row r="10" spans="1:15" s="3" customFormat="1" ht="18" customHeight="1">
      <c r="A10" s="312">
        <v>1</v>
      </c>
      <c r="B10" s="312"/>
      <c r="C10" s="312"/>
      <c r="D10" s="313">
        <v>2</v>
      </c>
      <c r="E10" s="313"/>
      <c r="F10" s="313">
        <v>3</v>
      </c>
      <c r="G10" s="313"/>
      <c r="H10" s="313">
        <v>4</v>
      </c>
      <c r="I10" s="313"/>
      <c r="J10" s="313">
        <v>5</v>
      </c>
      <c r="K10" s="313"/>
      <c r="L10" s="313">
        <v>6</v>
      </c>
      <c r="M10" s="313"/>
      <c r="N10" s="313">
        <v>7</v>
      </c>
      <c r="O10" s="313"/>
    </row>
    <row r="11" spans="1:15" s="3" customFormat="1" ht="60" customHeight="1">
      <c r="A11" s="335" t="s">
        <v>304</v>
      </c>
      <c r="B11" s="336"/>
      <c r="C11" s="337"/>
      <c r="D11" s="367">
        <v>47</v>
      </c>
      <c r="E11" s="368"/>
      <c r="F11" s="371">
        <v>65.25</v>
      </c>
      <c r="G11" s="372"/>
      <c r="H11" s="371">
        <v>65.25</v>
      </c>
      <c r="I11" s="372"/>
      <c r="J11" s="373">
        <v>65.25</v>
      </c>
      <c r="K11" s="374"/>
      <c r="L11" s="375">
        <f>J11/H11*100</f>
        <v>100</v>
      </c>
      <c r="M11" s="376"/>
      <c r="N11" s="375">
        <f>J11/D11*100</f>
        <v>138.82978723404256</v>
      </c>
      <c r="O11" s="376"/>
    </row>
    <row r="12" spans="1:15" s="3" customFormat="1" ht="19.5" customHeight="1">
      <c r="A12" s="383" t="s">
        <v>192</v>
      </c>
      <c r="B12" s="384"/>
      <c r="C12" s="385"/>
      <c r="D12" s="369">
        <v>1</v>
      </c>
      <c r="E12" s="370"/>
      <c r="F12" s="369">
        <v>1</v>
      </c>
      <c r="G12" s="370"/>
      <c r="H12" s="369">
        <v>1</v>
      </c>
      <c r="I12" s="370"/>
      <c r="J12" s="379">
        <v>1</v>
      </c>
      <c r="K12" s="380"/>
      <c r="L12" s="375">
        <f>J12/H12*100</f>
        <v>100</v>
      </c>
      <c r="M12" s="376"/>
      <c r="N12" s="375">
        <f>J12/D12*100</f>
        <v>100</v>
      </c>
      <c r="O12" s="376"/>
    </row>
    <row r="13" spans="1:15" s="3" customFormat="1" ht="20.100000000000001" customHeight="1">
      <c r="A13" s="383" t="s">
        <v>199</v>
      </c>
      <c r="B13" s="384"/>
      <c r="C13" s="385"/>
      <c r="D13" s="388">
        <v>10.5</v>
      </c>
      <c r="E13" s="389"/>
      <c r="F13" s="390">
        <v>11.5</v>
      </c>
      <c r="G13" s="391"/>
      <c r="H13" s="390">
        <v>11.5</v>
      </c>
      <c r="I13" s="391"/>
      <c r="J13" s="377">
        <v>11.5</v>
      </c>
      <c r="K13" s="378"/>
      <c r="L13" s="375">
        <f>J13/H13*100</f>
        <v>100</v>
      </c>
      <c r="M13" s="376"/>
      <c r="N13" s="375">
        <f>J13/D13*100</f>
        <v>109.52380952380953</v>
      </c>
      <c r="O13" s="376"/>
    </row>
    <row r="14" spans="1:15" s="3" customFormat="1" ht="20.100000000000001" customHeight="1">
      <c r="A14" s="383" t="s">
        <v>193</v>
      </c>
      <c r="B14" s="384"/>
      <c r="C14" s="385"/>
      <c r="D14" s="388">
        <v>35</v>
      </c>
      <c r="E14" s="389"/>
      <c r="F14" s="390">
        <v>52.75</v>
      </c>
      <c r="G14" s="391"/>
      <c r="H14" s="390">
        <v>52.75</v>
      </c>
      <c r="I14" s="391"/>
      <c r="J14" s="392">
        <v>52.75</v>
      </c>
      <c r="K14" s="393"/>
      <c r="L14" s="375">
        <f t="shared" ref="L14:L26" si="0">J14/H14*100</f>
        <v>100</v>
      </c>
      <c r="M14" s="376"/>
      <c r="N14" s="375">
        <f t="shared" ref="N14:N26" si="1">J14/D14*100</f>
        <v>150.71428571428572</v>
      </c>
      <c r="O14" s="376"/>
    </row>
    <row r="15" spans="1:15" s="3" customFormat="1">
      <c r="A15" s="335" t="s">
        <v>354</v>
      </c>
      <c r="B15" s="336"/>
      <c r="C15" s="337"/>
      <c r="D15" s="381">
        <v>8648.5</v>
      </c>
      <c r="E15" s="382"/>
      <c r="F15" s="381">
        <v>9021</v>
      </c>
      <c r="G15" s="382"/>
      <c r="H15" s="381">
        <v>9418</v>
      </c>
      <c r="I15" s="382"/>
      <c r="J15" s="394">
        <v>10643.243999999999</v>
      </c>
      <c r="K15" s="395"/>
      <c r="L15" s="375">
        <f t="shared" si="0"/>
        <v>113.00959864090039</v>
      </c>
      <c r="M15" s="376"/>
      <c r="N15" s="375">
        <f t="shared" si="1"/>
        <v>123.06462392322366</v>
      </c>
      <c r="O15" s="376"/>
    </row>
    <row r="16" spans="1:15" s="3" customFormat="1" ht="20.100000000000001" customHeight="1">
      <c r="A16" s="383" t="s">
        <v>192</v>
      </c>
      <c r="B16" s="384"/>
      <c r="C16" s="385"/>
      <c r="D16" s="386">
        <v>186.97200000000001</v>
      </c>
      <c r="E16" s="387"/>
      <c r="F16" s="386">
        <v>348</v>
      </c>
      <c r="G16" s="387"/>
      <c r="H16" s="386">
        <v>363</v>
      </c>
      <c r="I16" s="387"/>
      <c r="J16" s="394">
        <v>402.58799999999997</v>
      </c>
      <c r="K16" s="395"/>
      <c r="L16" s="375">
        <f t="shared" si="0"/>
        <v>110.90578512396694</v>
      </c>
      <c r="M16" s="376"/>
      <c r="N16" s="375">
        <f t="shared" si="1"/>
        <v>215.31994095372565</v>
      </c>
      <c r="O16" s="376"/>
    </row>
    <row r="17" spans="1:17" s="3" customFormat="1" ht="20.100000000000001" customHeight="1">
      <c r="A17" s="383" t="s">
        <v>199</v>
      </c>
      <c r="B17" s="384"/>
      <c r="C17" s="385"/>
      <c r="D17" s="386">
        <v>740.78399999999999</v>
      </c>
      <c r="E17" s="387"/>
      <c r="F17" s="386">
        <v>1500</v>
      </c>
      <c r="G17" s="387"/>
      <c r="H17" s="386">
        <v>1566</v>
      </c>
      <c r="I17" s="387"/>
      <c r="J17" s="394">
        <v>2034.3600000000001</v>
      </c>
      <c r="K17" s="395"/>
      <c r="L17" s="375">
        <f t="shared" si="0"/>
        <v>129.90804597701151</v>
      </c>
      <c r="M17" s="376"/>
      <c r="N17" s="375">
        <f t="shared" si="1"/>
        <v>274.62256204237673</v>
      </c>
      <c r="O17" s="376"/>
    </row>
    <row r="18" spans="1:17" s="3" customFormat="1" ht="20.100000000000001" customHeight="1">
      <c r="A18" s="383" t="s">
        <v>193</v>
      </c>
      <c r="B18" s="384"/>
      <c r="C18" s="385"/>
      <c r="D18" s="386">
        <v>7720.7440000000006</v>
      </c>
      <c r="E18" s="387"/>
      <c r="F18" s="386">
        <v>7173</v>
      </c>
      <c r="G18" s="387"/>
      <c r="H18" s="386">
        <v>7489</v>
      </c>
      <c r="I18" s="387"/>
      <c r="J18" s="394">
        <v>8206.2959999999985</v>
      </c>
      <c r="K18" s="395"/>
      <c r="L18" s="375">
        <f t="shared" si="0"/>
        <v>109.57799439177458</v>
      </c>
      <c r="M18" s="376"/>
      <c r="N18" s="375">
        <f t="shared" si="1"/>
        <v>106.28892759557884</v>
      </c>
      <c r="O18" s="376"/>
    </row>
    <row r="19" spans="1:17" s="3" customFormat="1" ht="20.100000000000001" customHeight="1">
      <c r="A19" s="335" t="s">
        <v>355</v>
      </c>
      <c r="B19" s="336"/>
      <c r="C19" s="337"/>
      <c r="D19" s="381">
        <v>8648.5</v>
      </c>
      <c r="E19" s="382"/>
      <c r="F19" s="381">
        <v>9021</v>
      </c>
      <c r="G19" s="382"/>
      <c r="H19" s="381">
        <v>9418</v>
      </c>
      <c r="I19" s="382"/>
      <c r="J19" s="394">
        <v>10643.243999999999</v>
      </c>
      <c r="K19" s="395"/>
      <c r="L19" s="375">
        <f t="shared" si="0"/>
        <v>113.00959864090039</v>
      </c>
      <c r="M19" s="376"/>
      <c r="N19" s="375">
        <f t="shared" si="1"/>
        <v>123.06462392322366</v>
      </c>
      <c r="O19" s="376"/>
    </row>
    <row r="20" spans="1:17" s="3" customFormat="1" ht="20.100000000000001" customHeight="1">
      <c r="A20" s="383" t="s">
        <v>192</v>
      </c>
      <c r="B20" s="384"/>
      <c r="C20" s="385"/>
      <c r="D20" s="386">
        <v>186.97200000000001</v>
      </c>
      <c r="E20" s="387"/>
      <c r="F20" s="386">
        <v>348</v>
      </c>
      <c r="G20" s="387"/>
      <c r="H20" s="386">
        <v>363</v>
      </c>
      <c r="I20" s="387"/>
      <c r="J20" s="394">
        <v>402.58799999999997</v>
      </c>
      <c r="K20" s="395"/>
      <c r="L20" s="375">
        <f t="shared" si="0"/>
        <v>110.90578512396694</v>
      </c>
      <c r="M20" s="376"/>
      <c r="N20" s="375">
        <f t="shared" si="1"/>
        <v>215.31994095372565</v>
      </c>
      <c r="O20" s="376"/>
    </row>
    <row r="21" spans="1:17" s="3" customFormat="1" ht="20.100000000000001" customHeight="1">
      <c r="A21" s="383" t="s">
        <v>199</v>
      </c>
      <c r="B21" s="384"/>
      <c r="C21" s="385"/>
      <c r="D21" s="386">
        <v>740.78399999999999</v>
      </c>
      <c r="E21" s="387"/>
      <c r="F21" s="386">
        <v>1500</v>
      </c>
      <c r="G21" s="387"/>
      <c r="H21" s="386">
        <v>1566</v>
      </c>
      <c r="I21" s="387"/>
      <c r="J21" s="394">
        <v>2034.3600000000001</v>
      </c>
      <c r="K21" s="395"/>
      <c r="L21" s="375">
        <f t="shared" si="0"/>
        <v>129.90804597701151</v>
      </c>
      <c r="M21" s="376"/>
      <c r="N21" s="375">
        <f t="shared" si="1"/>
        <v>274.62256204237673</v>
      </c>
      <c r="O21" s="376"/>
    </row>
    <row r="22" spans="1:17" s="3" customFormat="1" ht="19.5" customHeight="1">
      <c r="A22" s="383" t="s">
        <v>193</v>
      </c>
      <c r="B22" s="384"/>
      <c r="C22" s="385"/>
      <c r="D22" s="386">
        <v>7720.7440000000006</v>
      </c>
      <c r="E22" s="387"/>
      <c r="F22" s="386">
        <v>7173</v>
      </c>
      <c r="G22" s="387"/>
      <c r="H22" s="386">
        <v>7489</v>
      </c>
      <c r="I22" s="387"/>
      <c r="J22" s="394">
        <v>8206.2959999999985</v>
      </c>
      <c r="K22" s="395"/>
      <c r="L22" s="375">
        <f t="shared" si="0"/>
        <v>109.57799439177458</v>
      </c>
      <c r="M22" s="376"/>
      <c r="N22" s="375">
        <f t="shared" si="1"/>
        <v>106.28892759557884</v>
      </c>
      <c r="O22" s="376"/>
    </row>
    <row r="23" spans="1:17" s="3" customFormat="1" ht="39" customHeight="1">
      <c r="A23" s="335" t="s">
        <v>341</v>
      </c>
      <c r="B23" s="336"/>
      <c r="C23" s="337"/>
      <c r="D23" s="381">
        <f>D24+D25+D26</f>
        <v>721.04399999999998</v>
      </c>
      <c r="E23" s="382"/>
      <c r="F23" s="381">
        <f>F24+F25+F26</f>
        <v>752.10012217619999</v>
      </c>
      <c r="G23" s="382"/>
      <c r="H23" s="381">
        <f>H24+H25+H26</f>
        <v>785.19886023498134</v>
      </c>
      <c r="I23" s="382"/>
      <c r="J23" s="394">
        <f>J24+J25+J26</f>
        <v>887.34991442399985</v>
      </c>
      <c r="K23" s="395"/>
      <c r="L23" s="375">
        <f t="shared" si="0"/>
        <v>113.00957749205705</v>
      </c>
      <c r="M23" s="376"/>
      <c r="N23" s="375">
        <f t="shared" si="1"/>
        <v>123.06459999999998</v>
      </c>
      <c r="O23" s="376"/>
      <c r="Q23" s="130"/>
    </row>
    <row r="24" spans="1:17" s="3" customFormat="1" ht="20.100000000000001" customHeight="1">
      <c r="A24" s="383" t="s">
        <v>192</v>
      </c>
      <c r="B24" s="384"/>
      <c r="C24" s="385"/>
      <c r="D24" s="386">
        <f>630.528/12</f>
        <v>52.544000000000004</v>
      </c>
      <c r="E24" s="387"/>
      <c r="F24" s="386">
        <f>D24*1.04307105</f>
        <v>54.807125251200006</v>
      </c>
      <c r="G24" s="387"/>
      <c r="H24" s="386">
        <f>F24*1.04400842</f>
        <v>57.219100238247421</v>
      </c>
      <c r="I24" s="387"/>
      <c r="J24" s="394">
        <f>D24*1.230646</f>
        <v>64.663063424000001</v>
      </c>
      <c r="K24" s="395"/>
      <c r="L24" s="375">
        <f t="shared" si="0"/>
        <v>113.00957749205702</v>
      </c>
      <c r="M24" s="376"/>
      <c r="N24" s="375">
        <f t="shared" si="1"/>
        <v>123.06459999999998</v>
      </c>
      <c r="O24" s="376"/>
    </row>
    <row r="25" spans="1:17" s="3" customFormat="1" ht="20.100000000000001" customHeight="1">
      <c r="A25" s="383" t="s">
        <v>199</v>
      </c>
      <c r="B25" s="384"/>
      <c r="C25" s="385"/>
      <c r="D25" s="386">
        <v>63.7</v>
      </c>
      <c r="E25" s="387"/>
      <c r="F25" s="386">
        <f>D25*1.04307105</f>
        <v>66.443625885000003</v>
      </c>
      <c r="G25" s="387"/>
      <c r="H25" s="386">
        <f>F25*1.04400842</f>
        <v>69.367704879269951</v>
      </c>
      <c r="I25" s="387"/>
      <c r="J25" s="394">
        <f>D25*1.230646</f>
        <v>78.392150200000003</v>
      </c>
      <c r="K25" s="395"/>
      <c r="L25" s="375">
        <f t="shared" si="0"/>
        <v>113.00957749205702</v>
      </c>
      <c r="M25" s="376"/>
      <c r="N25" s="375">
        <f t="shared" si="1"/>
        <v>123.06459999999998</v>
      </c>
      <c r="O25" s="376"/>
    </row>
    <row r="26" spans="1:17" s="3" customFormat="1" ht="20.25" customHeight="1">
      <c r="A26" s="383" t="s">
        <v>193</v>
      </c>
      <c r="B26" s="384"/>
      <c r="C26" s="385"/>
      <c r="D26" s="386">
        <v>604.79999999999995</v>
      </c>
      <c r="E26" s="387"/>
      <c r="F26" s="386">
        <f>D26*1.04307105</f>
        <v>630.84937103999994</v>
      </c>
      <c r="G26" s="387"/>
      <c r="H26" s="386">
        <f>F26*1.04400842</f>
        <v>658.61205511746402</v>
      </c>
      <c r="I26" s="387"/>
      <c r="J26" s="381">
        <f>D26*1.230646</f>
        <v>744.29470079999987</v>
      </c>
      <c r="K26" s="382"/>
      <c r="L26" s="375">
        <f t="shared" si="0"/>
        <v>113.00957749205702</v>
      </c>
      <c r="M26" s="376"/>
      <c r="N26" s="375">
        <f t="shared" si="1"/>
        <v>123.06459999999998</v>
      </c>
      <c r="O26" s="376"/>
    </row>
    <row r="27" spans="1:17" ht="10.5" customHeight="1">
      <c r="A27" s="25"/>
      <c r="B27" s="25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7" ht="20.100000000000001" customHeight="1">
      <c r="A28" s="400" t="s">
        <v>305</v>
      </c>
      <c r="B28" s="400"/>
      <c r="C28" s="400"/>
      <c r="D28" s="400"/>
      <c r="E28" s="400"/>
      <c r="F28" s="400"/>
      <c r="G28" s="400"/>
      <c r="H28" s="400"/>
      <c r="I28" s="400"/>
      <c r="J28" s="400"/>
      <c r="K28" s="400"/>
      <c r="L28" s="400"/>
      <c r="M28" s="400"/>
      <c r="N28" s="400"/>
      <c r="O28" s="400"/>
    </row>
    <row r="29" spans="1:17" ht="30" customHeight="1">
      <c r="A29" s="26"/>
      <c r="B29" s="26"/>
      <c r="C29" s="26"/>
      <c r="D29" s="26"/>
      <c r="E29" s="220"/>
      <c r="F29" s="26"/>
      <c r="G29" s="222"/>
      <c r="H29" s="223"/>
      <c r="I29" s="223"/>
      <c r="J29" s="224"/>
      <c r="L29" s="225"/>
    </row>
    <row r="30" spans="1:17" ht="21.95" customHeight="1">
      <c r="A30" s="364" t="s">
        <v>209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</row>
    <row r="31" spans="1:17" ht="10.5" customHeight="1"/>
    <row r="32" spans="1:17" ht="60" customHeight="1">
      <c r="A32" s="42" t="s">
        <v>130</v>
      </c>
      <c r="B32" s="398" t="s">
        <v>210</v>
      </c>
      <c r="C32" s="399"/>
      <c r="D32" s="399"/>
      <c r="E32" s="399"/>
      <c r="F32" s="312" t="s">
        <v>88</v>
      </c>
      <c r="G32" s="312"/>
      <c r="H32" s="312"/>
      <c r="I32" s="312"/>
      <c r="J32" s="312"/>
      <c r="K32" s="312"/>
      <c r="L32" s="312"/>
      <c r="M32" s="312"/>
      <c r="N32" s="312"/>
      <c r="O32" s="312"/>
      <c r="Q32" s="221"/>
    </row>
    <row r="33" spans="1:15" ht="18" customHeight="1">
      <c r="A33" s="42">
        <v>1</v>
      </c>
      <c r="B33" s="398">
        <v>2</v>
      </c>
      <c r="C33" s="399"/>
      <c r="D33" s="399"/>
      <c r="E33" s="399"/>
      <c r="F33" s="312">
        <v>3</v>
      </c>
      <c r="G33" s="312"/>
      <c r="H33" s="312"/>
      <c r="I33" s="312"/>
      <c r="J33" s="312"/>
      <c r="K33" s="312"/>
      <c r="L33" s="312"/>
      <c r="M33" s="312"/>
      <c r="N33" s="312"/>
      <c r="O33" s="312"/>
    </row>
    <row r="34" spans="1:15" ht="20.100000000000001" customHeight="1">
      <c r="A34" s="89"/>
      <c r="B34" s="396"/>
      <c r="C34" s="397"/>
      <c r="D34" s="397"/>
      <c r="E34" s="397"/>
      <c r="F34" s="401"/>
      <c r="G34" s="401"/>
      <c r="H34" s="401"/>
      <c r="I34" s="401"/>
      <c r="J34" s="401"/>
      <c r="K34" s="401"/>
      <c r="L34" s="401"/>
      <c r="M34" s="401"/>
      <c r="N34" s="401"/>
      <c r="O34" s="401"/>
    </row>
    <row r="35" spans="1:15" ht="20.100000000000001" customHeight="1">
      <c r="A35" s="89"/>
      <c r="B35" s="396"/>
      <c r="C35" s="397"/>
      <c r="D35" s="397"/>
      <c r="E35" s="397"/>
      <c r="F35" s="401"/>
      <c r="G35" s="401"/>
      <c r="H35" s="401"/>
      <c r="I35" s="401"/>
      <c r="J35" s="401"/>
      <c r="K35" s="401"/>
      <c r="L35" s="401"/>
      <c r="M35" s="401"/>
      <c r="N35" s="401"/>
      <c r="O35" s="401"/>
    </row>
    <row r="36" spans="1:15" ht="20.100000000000001" customHeight="1">
      <c r="A36" s="89"/>
      <c r="B36" s="396"/>
      <c r="C36" s="397"/>
      <c r="D36" s="397"/>
      <c r="E36" s="397"/>
      <c r="F36" s="401"/>
      <c r="G36" s="401"/>
      <c r="H36" s="401"/>
      <c r="I36" s="401"/>
      <c r="J36" s="401"/>
      <c r="K36" s="401"/>
      <c r="L36" s="401"/>
      <c r="M36" s="401"/>
      <c r="N36" s="401"/>
      <c r="O36" s="401"/>
    </row>
    <row r="37" spans="1:15" ht="20.100000000000001" customHeight="1">
      <c r="A37" s="89"/>
      <c r="B37" s="396"/>
      <c r="C37" s="397"/>
      <c r="D37" s="397"/>
      <c r="E37" s="397"/>
      <c r="F37" s="401"/>
      <c r="G37" s="401"/>
      <c r="H37" s="401"/>
      <c r="I37" s="401"/>
      <c r="J37" s="401"/>
      <c r="K37" s="401"/>
      <c r="L37" s="401"/>
      <c r="M37" s="401"/>
      <c r="N37" s="401"/>
      <c r="O37" s="401"/>
    </row>
    <row r="38" spans="1:15" ht="20.100000000000001" customHeight="1">
      <c r="A38" s="89"/>
      <c r="B38" s="396"/>
      <c r="C38" s="397"/>
      <c r="D38" s="397"/>
      <c r="E38" s="397"/>
      <c r="F38" s="401"/>
      <c r="G38" s="401"/>
      <c r="H38" s="401"/>
      <c r="I38" s="401"/>
      <c r="J38" s="401"/>
      <c r="K38" s="401"/>
      <c r="L38" s="401"/>
      <c r="M38" s="401"/>
      <c r="N38" s="401"/>
      <c r="O38" s="401"/>
    </row>
    <row r="39" spans="1:15" ht="20.100000000000001" customHeight="1">
      <c r="A39" s="89"/>
      <c r="B39" s="396"/>
      <c r="C39" s="397"/>
      <c r="D39" s="397"/>
      <c r="E39" s="397"/>
      <c r="F39" s="401"/>
      <c r="G39" s="401"/>
      <c r="H39" s="401"/>
      <c r="I39" s="401"/>
      <c r="J39" s="401"/>
      <c r="K39" s="401"/>
      <c r="L39" s="401"/>
      <c r="M39" s="401"/>
      <c r="N39" s="401"/>
      <c r="O39" s="401"/>
    </row>
    <row r="40" spans="1:15" ht="20.100000000000001" customHeight="1">
      <c r="A40" s="89"/>
      <c r="B40" s="396"/>
      <c r="C40" s="397"/>
      <c r="D40" s="397"/>
      <c r="E40" s="397"/>
      <c r="F40" s="401"/>
      <c r="G40" s="401"/>
      <c r="H40" s="401"/>
      <c r="I40" s="401"/>
      <c r="J40" s="401"/>
      <c r="K40" s="401"/>
      <c r="L40" s="401"/>
      <c r="M40" s="401"/>
      <c r="N40" s="401"/>
      <c r="O40" s="401"/>
    </row>
    <row r="41" spans="1:15" ht="20.100000000000001" customHeight="1">
      <c r="A41" s="89"/>
      <c r="B41" s="396"/>
      <c r="C41" s="397"/>
      <c r="D41" s="397"/>
      <c r="E41" s="397"/>
      <c r="F41" s="396"/>
      <c r="G41" s="397"/>
      <c r="H41" s="397"/>
      <c r="I41" s="397"/>
      <c r="J41" s="397"/>
      <c r="K41" s="397"/>
      <c r="L41" s="397"/>
      <c r="M41" s="397"/>
      <c r="N41" s="397"/>
      <c r="O41" s="402"/>
    </row>
    <row r="42" spans="1:15" ht="20.100000000000001" customHeight="1">
      <c r="A42" s="89"/>
      <c r="B42" s="396"/>
      <c r="C42" s="397"/>
      <c r="D42" s="397"/>
      <c r="E42" s="402"/>
      <c r="F42" s="396"/>
      <c r="G42" s="397"/>
      <c r="H42" s="397"/>
      <c r="I42" s="397"/>
      <c r="J42" s="397"/>
      <c r="K42" s="397"/>
      <c r="L42" s="397"/>
      <c r="M42" s="397"/>
      <c r="N42" s="397"/>
      <c r="O42" s="402"/>
    </row>
    <row r="43" spans="1:15" ht="20.100000000000001" customHeight="1">
      <c r="A43" s="79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</row>
    <row r="44" spans="1:15" ht="21.95" customHeight="1">
      <c r="A44" s="403" t="s">
        <v>184</v>
      </c>
      <c r="B44" s="403"/>
      <c r="C44" s="403"/>
      <c r="D44" s="403"/>
      <c r="E44" s="403"/>
      <c r="F44" s="403"/>
      <c r="G44" s="403"/>
      <c r="H44" s="403"/>
      <c r="I44" s="403"/>
      <c r="J44" s="403"/>
    </row>
    <row r="45" spans="1:15" ht="20.100000000000001" customHeight="1">
      <c r="A45" s="21"/>
    </row>
    <row r="46" spans="1:15" ht="63.95" customHeight="1">
      <c r="A46" s="310" t="s">
        <v>296</v>
      </c>
      <c r="B46" s="324" t="s">
        <v>211</v>
      </c>
      <c r="C46" s="326"/>
      <c r="D46" s="313" t="s">
        <v>499</v>
      </c>
      <c r="E46" s="313"/>
      <c r="F46" s="313"/>
      <c r="G46" s="313" t="s">
        <v>500</v>
      </c>
      <c r="H46" s="313"/>
      <c r="I46" s="313"/>
      <c r="J46" s="324" t="s">
        <v>485</v>
      </c>
      <c r="K46" s="325"/>
      <c r="L46" s="326"/>
      <c r="M46" s="313" t="s">
        <v>411</v>
      </c>
      <c r="N46" s="313"/>
      <c r="O46" s="313"/>
    </row>
    <row r="47" spans="1:15" ht="157.5" customHeight="1">
      <c r="A47" s="311"/>
      <c r="B47" s="8" t="s">
        <v>72</v>
      </c>
      <c r="C47" s="8" t="s">
        <v>73</v>
      </c>
      <c r="D47" s="8" t="s">
        <v>356</v>
      </c>
      <c r="E47" s="8" t="s">
        <v>212</v>
      </c>
      <c r="F47" s="8" t="s">
        <v>357</v>
      </c>
      <c r="G47" s="8" t="s">
        <v>356</v>
      </c>
      <c r="H47" s="8" t="s">
        <v>212</v>
      </c>
      <c r="I47" s="8" t="s">
        <v>357</v>
      </c>
      <c r="J47" s="8" t="s">
        <v>356</v>
      </c>
      <c r="K47" s="8" t="s">
        <v>212</v>
      </c>
      <c r="L47" s="8" t="s">
        <v>357</v>
      </c>
      <c r="M47" s="8" t="s">
        <v>356</v>
      </c>
      <c r="N47" s="8" t="s">
        <v>212</v>
      </c>
      <c r="O47" s="8" t="s">
        <v>357</v>
      </c>
    </row>
    <row r="48" spans="1:15" ht="18" customHeight="1">
      <c r="A48" s="8">
        <v>1</v>
      </c>
      <c r="B48" s="8">
        <v>2</v>
      </c>
      <c r="C48" s="8">
        <v>3</v>
      </c>
      <c r="D48" s="8">
        <v>4</v>
      </c>
      <c r="E48" s="8">
        <v>5</v>
      </c>
      <c r="F48" s="8">
        <v>6</v>
      </c>
      <c r="G48" s="8">
        <v>7</v>
      </c>
      <c r="H48" s="7">
        <v>8</v>
      </c>
      <c r="I48" s="7">
        <v>9</v>
      </c>
      <c r="J48" s="7">
        <v>10</v>
      </c>
      <c r="K48" s="7">
        <v>11</v>
      </c>
      <c r="L48" s="7">
        <v>12</v>
      </c>
      <c r="M48" s="7">
        <v>13</v>
      </c>
      <c r="N48" s="7">
        <v>14</v>
      </c>
      <c r="O48" s="7">
        <v>15</v>
      </c>
    </row>
    <row r="49" spans="1:15" ht="39.6" customHeight="1">
      <c r="A49" s="9" t="s">
        <v>497</v>
      </c>
      <c r="B49" s="13">
        <f>D49/D52*100</f>
        <v>54.455508049838429</v>
      </c>
      <c r="C49" s="13">
        <f>M49/M52*100</f>
        <v>51.437941473259329</v>
      </c>
      <c r="D49" s="226">
        <v>7473.036224999998</v>
      </c>
      <c r="E49" s="97"/>
      <c r="F49" s="98"/>
      <c r="G49" s="88">
        <f>7748/1.2</f>
        <v>6456.666666666667</v>
      </c>
      <c r="H49" s="97"/>
      <c r="I49" s="98"/>
      <c r="J49" s="88">
        <v>6725</v>
      </c>
      <c r="K49" s="97"/>
      <c r="L49" s="98"/>
      <c r="M49" s="88">
        <v>8156</v>
      </c>
      <c r="N49" s="97"/>
      <c r="O49" s="98"/>
    </row>
    <row r="50" spans="1:15" ht="20.100000000000001" customHeight="1">
      <c r="A50" s="9" t="s">
        <v>498</v>
      </c>
      <c r="B50" s="13">
        <f>D50/D52*100</f>
        <v>41.667844037550381</v>
      </c>
      <c r="C50" s="13">
        <f>M50/M52*100</f>
        <v>43.516649848637741</v>
      </c>
      <c r="D50" s="226">
        <v>5718.16</v>
      </c>
      <c r="E50" s="97"/>
      <c r="F50" s="98"/>
      <c r="G50" s="88">
        <f>5076.758/1.2</f>
        <v>4230.6316666666671</v>
      </c>
      <c r="H50" s="97"/>
      <c r="I50" s="98"/>
      <c r="J50" s="88">
        <v>4330</v>
      </c>
      <c r="K50" s="97"/>
      <c r="L50" s="98"/>
      <c r="M50" s="88">
        <v>6900</v>
      </c>
      <c r="N50" s="97"/>
      <c r="O50" s="98"/>
    </row>
    <row r="51" spans="1:15" ht="20.100000000000001" customHeight="1">
      <c r="A51" s="9" t="s">
        <v>501</v>
      </c>
      <c r="B51" s="13">
        <f>D51/D52*100</f>
        <v>3.8766479126111899</v>
      </c>
      <c r="C51" s="13">
        <f>M51/M52*100</f>
        <v>5.0454086781029268</v>
      </c>
      <c r="D51" s="226">
        <f>532</f>
        <v>532</v>
      </c>
      <c r="E51" s="97"/>
      <c r="F51" s="98"/>
      <c r="G51" s="88">
        <v>2465</v>
      </c>
      <c r="H51" s="97"/>
      <c r="I51" s="98"/>
      <c r="J51" s="88">
        <f>2733</f>
        <v>2733</v>
      </c>
      <c r="K51" s="97"/>
      <c r="L51" s="98"/>
      <c r="M51" s="88">
        <v>800</v>
      </c>
      <c r="N51" s="97"/>
      <c r="O51" s="98"/>
    </row>
    <row r="52" spans="1:15" ht="20.100000000000001" customHeight="1">
      <c r="A52" s="11" t="s">
        <v>56</v>
      </c>
      <c r="B52" s="104"/>
      <c r="C52" s="104"/>
      <c r="D52" s="226">
        <f>D49+D50+D51</f>
        <v>13723.196224999998</v>
      </c>
      <c r="E52" s="204"/>
      <c r="F52" s="211"/>
      <c r="G52" s="213">
        <f>G49+G50+G51</f>
        <v>13152.298333333334</v>
      </c>
      <c r="H52" s="204"/>
      <c r="I52" s="211"/>
      <c r="J52" s="213">
        <f>J49+J50+J51</f>
        <v>13788</v>
      </c>
      <c r="K52" s="204"/>
      <c r="L52" s="211"/>
      <c r="M52" s="213">
        <f>M49+M50+M51</f>
        <v>15856</v>
      </c>
      <c r="N52" s="204"/>
      <c r="O52" s="211"/>
    </row>
    <row r="53" spans="1:15" ht="25.5" customHeight="1">
      <c r="A53" s="23"/>
      <c r="B53" s="24"/>
      <c r="C53" s="24"/>
      <c r="D53" s="24"/>
      <c r="E53" s="24"/>
      <c r="F53" s="14"/>
      <c r="G53" s="227"/>
      <c r="H53" s="14"/>
      <c r="I53" s="6"/>
      <c r="J53" s="228"/>
      <c r="K53" s="6"/>
      <c r="L53" s="6"/>
      <c r="M53" s="228"/>
      <c r="N53" s="6"/>
      <c r="O53" s="6"/>
    </row>
    <row r="54" spans="1:15" ht="21.95" customHeight="1">
      <c r="A54" s="364" t="s">
        <v>74</v>
      </c>
      <c r="B54" s="364"/>
      <c r="C54" s="364"/>
      <c r="D54" s="364"/>
      <c r="E54" s="364"/>
      <c r="F54" s="364"/>
      <c r="G54" s="364"/>
      <c r="H54" s="364"/>
      <c r="I54" s="364"/>
      <c r="J54" s="364"/>
      <c r="K54" s="364"/>
      <c r="L54" s="364"/>
      <c r="M54" s="364"/>
      <c r="N54" s="364"/>
      <c r="O54" s="364"/>
    </row>
    <row r="55" spans="1:15" ht="20.100000000000001" customHeight="1">
      <c r="A55" s="21"/>
    </row>
    <row r="56" spans="1:15" ht="63.95" customHeight="1">
      <c r="A56" s="8" t="s">
        <v>120</v>
      </c>
      <c r="B56" s="313" t="s">
        <v>70</v>
      </c>
      <c r="C56" s="313"/>
      <c r="D56" s="313" t="s">
        <v>65</v>
      </c>
      <c r="E56" s="313"/>
      <c r="F56" s="313" t="s">
        <v>66</v>
      </c>
      <c r="G56" s="313"/>
      <c r="H56" s="313" t="s">
        <v>213</v>
      </c>
      <c r="I56" s="313"/>
      <c r="J56" s="313"/>
      <c r="K56" s="324" t="s">
        <v>89</v>
      </c>
      <c r="L56" s="326"/>
      <c r="M56" s="324" t="s">
        <v>34</v>
      </c>
      <c r="N56" s="325"/>
      <c r="O56" s="326"/>
    </row>
    <row r="57" spans="1:15" ht="18" customHeight="1">
      <c r="A57" s="7">
        <v>1</v>
      </c>
      <c r="B57" s="312">
        <v>2</v>
      </c>
      <c r="C57" s="312"/>
      <c r="D57" s="312">
        <v>3</v>
      </c>
      <c r="E57" s="312"/>
      <c r="F57" s="406">
        <v>4</v>
      </c>
      <c r="G57" s="406"/>
      <c r="H57" s="312">
        <v>5</v>
      </c>
      <c r="I57" s="312"/>
      <c r="J57" s="312"/>
      <c r="K57" s="312">
        <v>6</v>
      </c>
      <c r="L57" s="312"/>
      <c r="M57" s="398">
        <v>7</v>
      </c>
      <c r="N57" s="399"/>
      <c r="O57" s="404"/>
    </row>
    <row r="58" spans="1:15" ht="20.100000000000001" customHeight="1">
      <c r="A58" s="9"/>
      <c r="B58" s="405"/>
      <c r="C58" s="405"/>
      <c r="D58" s="409"/>
      <c r="E58" s="409"/>
      <c r="F58" s="410"/>
      <c r="G58" s="410"/>
      <c r="H58" s="313"/>
      <c r="I58" s="313"/>
      <c r="J58" s="313"/>
      <c r="K58" s="407"/>
      <c r="L58" s="408"/>
      <c r="M58" s="405"/>
      <c r="N58" s="405"/>
      <c r="O58" s="405"/>
    </row>
    <row r="59" spans="1:15" ht="20.100000000000001" customHeight="1">
      <c r="A59" s="9"/>
      <c r="B59" s="416"/>
      <c r="C59" s="418"/>
      <c r="D59" s="407"/>
      <c r="E59" s="408"/>
      <c r="F59" s="419"/>
      <c r="G59" s="420"/>
      <c r="H59" s="324"/>
      <c r="I59" s="325"/>
      <c r="J59" s="326"/>
      <c r="K59" s="407"/>
      <c r="L59" s="408"/>
      <c r="M59" s="416"/>
      <c r="N59" s="417"/>
      <c r="O59" s="418"/>
    </row>
    <row r="60" spans="1:15" ht="20.100000000000001" customHeight="1">
      <c r="A60" s="9"/>
      <c r="B60" s="405"/>
      <c r="C60" s="405"/>
      <c r="D60" s="409"/>
      <c r="E60" s="409"/>
      <c r="F60" s="410"/>
      <c r="G60" s="410"/>
      <c r="H60" s="313"/>
      <c r="I60" s="313"/>
      <c r="J60" s="313"/>
      <c r="K60" s="407"/>
      <c r="L60" s="408"/>
      <c r="M60" s="405"/>
      <c r="N60" s="405"/>
      <c r="O60" s="405"/>
    </row>
    <row r="61" spans="1:15" ht="20.100000000000001" customHeight="1">
      <c r="A61" s="11" t="s">
        <v>56</v>
      </c>
      <c r="B61" s="415" t="s">
        <v>35</v>
      </c>
      <c r="C61" s="415"/>
      <c r="D61" s="415" t="s">
        <v>35</v>
      </c>
      <c r="E61" s="415"/>
      <c r="F61" s="415" t="s">
        <v>35</v>
      </c>
      <c r="G61" s="415"/>
      <c r="H61" s="415"/>
      <c r="I61" s="415"/>
      <c r="J61" s="415"/>
      <c r="K61" s="367">
        <f>SUM(K58:K60)</f>
        <v>0</v>
      </c>
      <c r="L61" s="368"/>
      <c r="M61" s="411"/>
      <c r="N61" s="411"/>
      <c r="O61" s="411"/>
    </row>
    <row r="62" spans="1:15" ht="20.100000000000001" customHeight="1">
      <c r="A62" s="14"/>
      <c r="B62" s="27"/>
      <c r="C62" s="27"/>
      <c r="D62" s="27"/>
      <c r="E62" s="27"/>
      <c r="F62" s="27"/>
      <c r="G62" s="27"/>
      <c r="H62" s="27"/>
      <c r="I62" s="27"/>
      <c r="J62" s="27"/>
      <c r="K62" s="3"/>
      <c r="L62" s="3"/>
      <c r="M62" s="3"/>
      <c r="N62" s="3"/>
      <c r="O62" s="3"/>
    </row>
    <row r="63" spans="1:15" ht="21.95" customHeight="1">
      <c r="A63" s="364" t="s">
        <v>75</v>
      </c>
      <c r="B63" s="364"/>
      <c r="C63" s="364"/>
      <c r="D63" s="364"/>
      <c r="E63" s="364"/>
      <c r="F63" s="364"/>
      <c r="G63" s="364"/>
      <c r="H63" s="364"/>
      <c r="I63" s="364"/>
      <c r="J63" s="364"/>
      <c r="K63" s="364"/>
      <c r="L63" s="364"/>
      <c r="M63" s="364"/>
      <c r="N63" s="364"/>
      <c r="O63" s="364"/>
    </row>
    <row r="64" spans="1:15" ht="20.100000000000001" customHeight="1">
      <c r="A64" s="6"/>
      <c r="B64" s="19"/>
      <c r="C64" s="6"/>
      <c r="D64" s="6"/>
      <c r="E64" s="6"/>
      <c r="F64" s="6"/>
      <c r="G64" s="6"/>
      <c r="H64" s="6"/>
      <c r="I64" s="18"/>
    </row>
    <row r="65" spans="1:15" ht="63.95" customHeight="1">
      <c r="A65" s="313" t="s">
        <v>64</v>
      </c>
      <c r="B65" s="313"/>
      <c r="C65" s="313"/>
      <c r="D65" s="313" t="s">
        <v>90</v>
      </c>
      <c r="E65" s="313"/>
      <c r="F65" s="313"/>
      <c r="G65" s="313" t="s">
        <v>233</v>
      </c>
      <c r="H65" s="313"/>
      <c r="I65" s="313"/>
      <c r="J65" s="313" t="s">
        <v>231</v>
      </c>
      <c r="K65" s="313"/>
      <c r="L65" s="313"/>
      <c r="M65" s="313" t="s">
        <v>91</v>
      </c>
      <c r="N65" s="313"/>
      <c r="O65" s="313"/>
    </row>
    <row r="66" spans="1:15" ht="18" customHeight="1">
      <c r="A66" s="313">
        <v>1</v>
      </c>
      <c r="B66" s="313"/>
      <c r="C66" s="313"/>
      <c r="D66" s="313">
        <v>2</v>
      </c>
      <c r="E66" s="313"/>
      <c r="F66" s="313"/>
      <c r="G66" s="313">
        <v>3</v>
      </c>
      <c r="H66" s="313"/>
      <c r="I66" s="313"/>
      <c r="J66" s="312">
        <v>4</v>
      </c>
      <c r="K66" s="312"/>
      <c r="L66" s="312"/>
      <c r="M66" s="312">
        <v>5</v>
      </c>
      <c r="N66" s="312"/>
      <c r="O66" s="312"/>
    </row>
    <row r="67" spans="1:15" ht="20.100000000000001" customHeight="1">
      <c r="A67" s="414" t="s">
        <v>214</v>
      </c>
      <c r="B67" s="414"/>
      <c r="C67" s="414"/>
      <c r="D67" s="409"/>
      <c r="E67" s="409"/>
      <c r="F67" s="409"/>
      <c r="G67" s="409"/>
      <c r="H67" s="409"/>
      <c r="I67" s="409"/>
      <c r="J67" s="409"/>
      <c r="K67" s="409"/>
      <c r="L67" s="409"/>
      <c r="M67" s="409">
        <f>D67+G67-J67</f>
        <v>0</v>
      </c>
      <c r="N67" s="409"/>
      <c r="O67" s="409"/>
    </row>
    <row r="68" spans="1:15" ht="20.100000000000001" customHeight="1">
      <c r="A68" s="414" t="s">
        <v>103</v>
      </c>
      <c r="B68" s="414"/>
      <c r="C68" s="414"/>
      <c r="D68" s="409"/>
      <c r="E68" s="409"/>
      <c r="F68" s="409"/>
      <c r="G68" s="409"/>
      <c r="H68" s="409"/>
      <c r="I68" s="409"/>
      <c r="J68" s="409"/>
      <c r="K68" s="409"/>
      <c r="L68" s="409"/>
      <c r="M68" s="409"/>
      <c r="N68" s="409"/>
      <c r="O68" s="409"/>
    </row>
    <row r="69" spans="1:15" ht="20.100000000000001" customHeight="1">
      <c r="A69" s="414"/>
      <c r="B69" s="414"/>
      <c r="C69" s="414"/>
      <c r="D69" s="407"/>
      <c r="E69" s="413"/>
      <c r="F69" s="408"/>
      <c r="G69" s="407"/>
      <c r="H69" s="413"/>
      <c r="I69" s="408"/>
      <c r="J69" s="407"/>
      <c r="K69" s="413"/>
      <c r="L69" s="408"/>
      <c r="M69" s="407"/>
      <c r="N69" s="413"/>
      <c r="O69" s="408"/>
    </row>
    <row r="70" spans="1:15" ht="20.100000000000001" customHeight="1">
      <c r="A70" s="414" t="s">
        <v>215</v>
      </c>
      <c r="B70" s="414"/>
      <c r="C70" s="414"/>
      <c r="D70" s="409"/>
      <c r="E70" s="409"/>
      <c r="F70" s="409"/>
      <c r="G70" s="409"/>
      <c r="H70" s="409"/>
      <c r="I70" s="409"/>
      <c r="J70" s="409"/>
      <c r="K70" s="409"/>
      <c r="L70" s="409"/>
      <c r="M70" s="409">
        <f>D70+G70-J70</f>
        <v>0</v>
      </c>
      <c r="N70" s="409"/>
      <c r="O70" s="409"/>
    </row>
    <row r="71" spans="1:15" ht="20.100000000000001" customHeight="1">
      <c r="A71" s="414" t="s">
        <v>104</v>
      </c>
      <c r="B71" s="414"/>
      <c r="C71" s="414"/>
      <c r="D71" s="409"/>
      <c r="E71" s="409"/>
      <c r="F71" s="409"/>
      <c r="G71" s="409"/>
      <c r="H71" s="409"/>
      <c r="I71" s="409"/>
      <c r="J71" s="409"/>
      <c r="K71" s="409"/>
      <c r="L71" s="409"/>
      <c r="M71" s="409"/>
      <c r="N71" s="409"/>
      <c r="O71" s="409"/>
    </row>
    <row r="72" spans="1:15" ht="20.100000000000001" customHeight="1">
      <c r="A72" s="414"/>
      <c r="B72" s="414"/>
      <c r="C72" s="414"/>
      <c r="D72" s="407"/>
      <c r="E72" s="413"/>
      <c r="F72" s="408"/>
      <c r="G72" s="407"/>
      <c r="H72" s="413"/>
      <c r="I72" s="408"/>
      <c r="J72" s="407"/>
      <c r="K72" s="413"/>
      <c r="L72" s="408"/>
      <c r="M72" s="407"/>
      <c r="N72" s="413"/>
      <c r="O72" s="408"/>
    </row>
    <row r="73" spans="1:15" ht="20.100000000000001" customHeight="1">
      <c r="A73" s="414" t="s">
        <v>216</v>
      </c>
      <c r="B73" s="414"/>
      <c r="C73" s="414"/>
      <c r="D73" s="409"/>
      <c r="E73" s="409"/>
      <c r="F73" s="409"/>
      <c r="G73" s="409"/>
      <c r="H73" s="409"/>
      <c r="I73" s="409"/>
      <c r="J73" s="409"/>
      <c r="K73" s="409"/>
      <c r="L73" s="409"/>
      <c r="M73" s="409">
        <f>D73+G73-J73</f>
        <v>0</v>
      </c>
      <c r="N73" s="409"/>
      <c r="O73" s="409"/>
    </row>
    <row r="74" spans="1:15" ht="20.100000000000001" customHeight="1">
      <c r="A74" s="414" t="s">
        <v>103</v>
      </c>
      <c r="B74" s="414"/>
      <c r="C74" s="414"/>
      <c r="D74" s="409"/>
      <c r="E74" s="409"/>
      <c r="F74" s="409"/>
      <c r="G74" s="409"/>
      <c r="H74" s="409"/>
      <c r="I74" s="409"/>
      <c r="J74" s="409"/>
      <c r="K74" s="409"/>
      <c r="L74" s="409"/>
      <c r="M74" s="409"/>
      <c r="N74" s="409"/>
      <c r="O74" s="409"/>
    </row>
    <row r="75" spans="1:15" ht="20.100000000000001" customHeight="1">
      <c r="A75" s="383"/>
      <c r="B75" s="384"/>
      <c r="C75" s="385"/>
      <c r="D75" s="409"/>
      <c r="E75" s="409"/>
      <c r="F75" s="409"/>
      <c r="G75" s="409"/>
      <c r="H75" s="409"/>
      <c r="I75" s="409"/>
      <c r="J75" s="409"/>
      <c r="K75" s="409"/>
      <c r="L75" s="409"/>
      <c r="M75" s="409"/>
      <c r="N75" s="409"/>
      <c r="O75" s="409"/>
    </row>
    <row r="76" spans="1:15" ht="20.100000000000001" customHeight="1">
      <c r="A76" s="335" t="s">
        <v>56</v>
      </c>
      <c r="B76" s="336"/>
      <c r="C76" s="337"/>
      <c r="D76" s="412">
        <f>SUM(D67,D70,D73)</f>
        <v>0</v>
      </c>
      <c r="E76" s="412"/>
      <c r="F76" s="412"/>
      <c r="G76" s="412">
        <f>SUM(G67,G70,G73)</f>
        <v>0</v>
      </c>
      <c r="H76" s="412"/>
      <c r="I76" s="412"/>
      <c r="J76" s="412">
        <f>SUM(J67,J70,J73)</f>
        <v>0</v>
      </c>
      <c r="K76" s="412"/>
      <c r="L76" s="412"/>
      <c r="M76" s="412">
        <f>D76+G76-J76</f>
        <v>0</v>
      </c>
      <c r="N76" s="412"/>
      <c r="O76" s="412"/>
    </row>
    <row r="77" spans="1:15">
      <c r="C77" s="33"/>
      <c r="D77" s="33"/>
      <c r="E77" s="33"/>
    </row>
    <row r="78" spans="1:15">
      <c r="C78" s="33"/>
      <c r="D78" s="33"/>
      <c r="E78" s="33"/>
    </row>
    <row r="79" spans="1:15">
      <c r="C79" s="33"/>
      <c r="D79" s="33"/>
      <c r="E79" s="33"/>
    </row>
    <row r="80" spans="1:15">
      <c r="C80" s="33"/>
      <c r="D80" s="33"/>
      <c r="E80" s="33"/>
    </row>
    <row r="81" spans="3:5">
      <c r="C81" s="33"/>
      <c r="D81" s="33"/>
      <c r="E81" s="33"/>
    </row>
    <row r="82" spans="3:5">
      <c r="C82" s="33"/>
      <c r="D82" s="33"/>
      <c r="E82" s="33"/>
    </row>
    <row r="83" spans="3:5">
      <c r="C83" s="33"/>
      <c r="D83" s="33"/>
      <c r="E83" s="33"/>
    </row>
    <row r="84" spans="3:5">
      <c r="C84" s="33"/>
      <c r="D84" s="33"/>
      <c r="E84" s="33"/>
    </row>
    <row r="85" spans="3:5">
      <c r="C85" s="33"/>
      <c r="D85" s="33"/>
      <c r="E85" s="33"/>
    </row>
    <row r="86" spans="3:5">
      <c r="C86" s="33"/>
      <c r="D86" s="33"/>
      <c r="E86" s="33"/>
    </row>
    <row r="87" spans="3:5">
      <c r="C87" s="33"/>
      <c r="D87" s="33"/>
      <c r="E87" s="33"/>
    </row>
    <row r="88" spans="3:5">
      <c r="C88" s="33"/>
      <c r="D88" s="33"/>
      <c r="E88" s="33"/>
    </row>
    <row r="89" spans="3:5">
      <c r="C89" s="33"/>
      <c r="D89" s="33"/>
      <c r="E89" s="33"/>
    </row>
    <row r="90" spans="3:5">
      <c r="C90" s="33"/>
      <c r="D90" s="33"/>
      <c r="E90" s="33"/>
    </row>
  </sheetData>
  <mergeCells count="261">
    <mergeCell ref="A76:C76"/>
    <mergeCell ref="D76:F76"/>
    <mergeCell ref="G76:I76"/>
    <mergeCell ref="J76:L76"/>
    <mergeCell ref="J75:L75"/>
    <mergeCell ref="N20:O20"/>
    <mergeCell ref="D70:F70"/>
    <mergeCell ref="G74:I74"/>
    <mergeCell ref="M59:O59"/>
    <mergeCell ref="M67:O67"/>
    <mergeCell ref="M60:O60"/>
    <mergeCell ref="G73:I73"/>
    <mergeCell ref="D68:F68"/>
    <mergeCell ref="A69:C69"/>
    <mergeCell ref="M70:O70"/>
    <mergeCell ref="J70:L70"/>
    <mergeCell ref="H61:J61"/>
    <mergeCell ref="G66:I66"/>
    <mergeCell ref="A68:C68"/>
    <mergeCell ref="H59:J59"/>
    <mergeCell ref="B60:C60"/>
    <mergeCell ref="B59:C59"/>
    <mergeCell ref="D59:E59"/>
    <mergeCell ref="F59:G59"/>
    <mergeCell ref="D60:E60"/>
    <mergeCell ref="F60:G60"/>
    <mergeCell ref="K59:L59"/>
    <mergeCell ref="H60:J60"/>
    <mergeCell ref="K60:L60"/>
    <mergeCell ref="A73:C73"/>
    <mergeCell ref="D73:F73"/>
    <mergeCell ref="G71:I71"/>
    <mergeCell ref="A66:C66"/>
    <mergeCell ref="B61:C61"/>
    <mergeCell ref="A71:C71"/>
    <mergeCell ref="D71:F71"/>
    <mergeCell ref="G70:I70"/>
    <mergeCell ref="D66:F66"/>
    <mergeCell ref="J67:L67"/>
    <mergeCell ref="J68:L68"/>
    <mergeCell ref="D61:E61"/>
    <mergeCell ref="F61:G61"/>
    <mergeCell ref="D75:F75"/>
    <mergeCell ref="G75:I75"/>
    <mergeCell ref="A74:C74"/>
    <mergeCell ref="D74:F74"/>
    <mergeCell ref="A67:C67"/>
    <mergeCell ref="D67:F67"/>
    <mergeCell ref="G67:I67"/>
    <mergeCell ref="G68:I68"/>
    <mergeCell ref="D69:F69"/>
    <mergeCell ref="G69:I69"/>
    <mergeCell ref="A70:C70"/>
    <mergeCell ref="A72:C72"/>
    <mergeCell ref="D72:F72"/>
    <mergeCell ref="G72:I72"/>
    <mergeCell ref="M61:O61"/>
    <mergeCell ref="M76:O76"/>
    <mergeCell ref="M74:O74"/>
    <mergeCell ref="M73:O73"/>
    <mergeCell ref="J71:L71"/>
    <mergeCell ref="M71:O71"/>
    <mergeCell ref="M72:O72"/>
    <mergeCell ref="M75:O75"/>
    <mergeCell ref="J74:L74"/>
    <mergeCell ref="J73:L73"/>
    <mergeCell ref="J72:L72"/>
    <mergeCell ref="M68:O68"/>
    <mergeCell ref="M69:O69"/>
    <mergeCell ref="J69:L69"/>
    <mergeCell ref="J66:L66"/>
    <mergeCell ref="M66:O66"/>
    <mergeCell ref="A63:O63"/>
    <mergeCell ref="A65:C65"/>
    <mergeCell ref="D65:F65"/>
    <mergeCell ref="G65:I65"/>
    <mergeCell ref="J65:L65"/>
    <mergeCell ref="M65:O65"/>
    <mergeCell ref="K61:L61"/>
    <mergeCell ref="A75:C75"/>
    <mergeCell ref="M58:O58"/>
    <mergeCell ref="B57:C57"/>
    <mergeCell ref="F57:G57"/>
    <mergeCell ref="H57:J57"/>
    <mergeCell ref="B58:C58"/>
    <mergeCell ref="H58:J58"/>
    <mergeCell ref="K58:L58"/>
    <mergeCell ref="D57:E57"/>
    <mergeCell ref="D58:E58"/>
    <mergeCell ref="F58:G58"/>
    <mergeCell ref="M56:O56"/>
    <mergeCell ref="K57:L57"/>
    <mergeCell ref="M57:O57"/>
    <mergeCell ref="A54:O54"/>
    <mergeCell ref="B56:C56"/>
    <mergeCell ref="D56:E56"/>
    <mergeCell ref="F56:G56"/>
    <mergeCell ref="H56:J56"/>
    <mergeCell ref="K56:L56"/>
    <mergeCell ref="B42:E42"/>
    <mergeCell ref="F38:O38"/>
    <mergeCell ref="B38:E38"/>
    <mergeCell ref="B39:E39"/>
    <mergeCell ref="F39:O39"/>
    <mergeCell ref="F40:O40"/>
    <mergeCell ref="B40:E40"/>
    <mergeCell ref="A44:J44"/>
    <mergeCell ref="B46:C46"/>
    <mergeCell ref="D46:F46"/>
    <mergeCell ref="F41:O41"/>
    <mergeCell ref="F42:O42"/>
    <mergeCell ref="G46:I46"/>
    <mergeCell ref="J46:L46"/>
    <mergeCell ref="M46:O46"/>
    <mergeCell ref="A46:A47"/>
    <mergeCell ref="B41:E41"/>
    <mergeCell ref="N17:O17"/>
    <mergeCell ref="J17:K17"/>
    <mergeCell ref="A17:C17"/>
    <mergeCell ref="A18:C18"/>
    <mergeCell ref="H17:I17"/>
    <mergeCell ref="D18:E18"/>
    <mergeCell ref="N18:O18"/>
    <mergeCell ref="J18:K18"/>
    <mergeCell ref="L18:M18"/>
    <mergeCell ref="D17:E17"/>
    <mergeCell ref="H18:I18"/>
    <mergeCell ref="F18:G18"/>
    <mergeCell ref="L17:M17"/>
    <mergeCell ref="F17:G17"/>
    <mergeCell ref="N19:O19"/>
    <mergeCell ref="A20:C20"/>
    <mergeCell ref="D20:E20"/>
    <mergeCell ref="F20:G20"/>
    <mergeCell ref="H20:I20"/>
    <mergeCell ref="F19:G19"/>
    <mergeCell ref="H19:I19"/>
    <mergeCell ref="J19:K19"/>
    <mergeCell ref="A19:C19"/>
    <mergeCell ref="D19:E19"/>
    <mergeCell ref="J20:K20"/>
    <mergeCell ref="L20:M20"/>
    <mergeCell ref="F37:O37"/>
    <mergeCell ref="B37:E37"/>
    <mergeCell ref="H22:I22"/>
    <mergeCell ref="B36:E36"/>
    <mergeCell ref="F35:O35"/>
    <mergeCell ref="F36:O36"/>
    <mergeCell ref="F34:O34"/>
    <mergeCell ref="F33:O33"/>
    <mergeCell ref="F25:G25"/>
    <mergeCell ref="H25:I25"/>
    <mergeCell ref="J25:K25"/>
    <mergeCell ref="A22:C22"/>
    <mergeCell ref="N23:O23"/>
    <mergeCell ref="B33:E33"/>
    <mergeCell ref="J23:K23"/>
    <mergeCell ref="L25:M25"/>
    <mergeCell ref="L23:M23"/>
    <mergeCell ref="D22:E22"/>
    <mergeCell ref="N22:O22"/>
    <mergeCell ref="B35:E35"/>
    <mergeCell ref="A25:C25"/>
    <mergeCell ref="L24:M24"/>
    <mergeCell ref="F22:G22"/>
    <mergeCell ref="N24:O24"/>
    <mergeCell ref="A21:C21"/>
    <mergeCell ref="D21:E21"/>
    <mergeCell ref="F21:G21"/>
    <mergeCell ref="D23:E23"/>
    <mergeCell ref="L22:M22"/>
    <mergeCell ref="J22:K22"/>
    <mergeCell ref="J21:K21"/>
    <mergeCell ref="L21:M21"/>
    <mergeCell ref="F23:G23"/>
    <mergeCell ref="H23:I23"/>
    <mergeCell ref="A23:C23"/>
    <mergeCell ref="H21:I21"/>
    <mergeCell ref="A26:C26"/>
    <mergeCell ref="D26:E26"/>
    <mergeCell ref="B34:E34"/>
    <mergeCell ref="F26:G26"/>
    <mergeCell ref="D25:E25"/>
    <mergeCell ref="J24:K24"/>
    <mergeCell ref="F32:O32"/>
    <mergeCell ref="B32:E32"/>
    <mergeCell ref="A30:O30"/>
    <mergeCell ref="A28:O28"/>
    <mergeCell ref="A24:C24"/>
    <mergeCell ref="N25:O25"/>
    <mergeCell ref="J14:K14"/>
    <mergeCell ref="A12:C12"/>
    <mergeCell ref="D12:E12"/>
    <mergeCell ref="L15:M15"/>
    <mergeCell ref="H26:I26"/>
    <mergeCell ref="L26:M26"/>
    <mergeCell ref="J26:K26"/>
    <mergeCell ref="N26:O26"/>
    <mergeCell ref="L14:M14"/>
    <mergeCell ref="L19:M19"/>
    <mergeCell ref="N21:O21"/>
    <mergeCell ref="N16:O16"/>
    <mergeCell ref="J16:K16"/>
    <mergeCell ref="N15:O15"/>
    <mergeCell ref="L16:M16"/>
    <mergeCell ref="J15:K15"/>
    <mergeCell ref="N14:O14"/>
    <mergeCell ref="A14:C14"/>
    <mergeCell ref="F14:G14"/>
    <mergeCell ref="H14:I14"/>
    <mergeCell ref="D14:E14"/>
    <mergeCell ref="D24:E24"/>
    <mergeCell ref="F24:G24"/>
    <mergeCell ref="H24:I24"/>
    <mergeCell ref="D15:E15"/>
    <mergeCell ref="A16:C16"/>
    <mergeCell ref="F15:G15"/>
    <mergeCell ref="D16:E16"/>
    <mergeCell ref="F16:G16"/>
    <mergeCell ref="A13:C13"/>
    <mergeCell ref="D13:E13"/>
    <mergeCell ref="H13:I13"/>
    <mergeCell ref="F13:G13"/>
    <mergeCell ref="A15:C15"/>
    <mergeCell ref="H16:I16"/>
    <mergeCell ref="H15:I15"/>
    <mergeCell ref="N13:O13"/>
    <mergeCell ref="L13:M13"/>
    <mergeCell ref="J13:K13"/>
    <mergeCell ref="N11:O11"/>
    <mergeCell ref="L12:M12"/>
    <mergeCell ref="L10:M10"/>
    <mergeCell ref="N9:O9"/>
    <mergeCell ref="L11:M11"/>
    <mergeCell ref="J10:K10"/>
    <mergeCell ref="N12:O12"/>
    <mergeCell ref="J12:K12"/>
    <mergeCell ref="D11:E11"/>
    <mergeCell ref="H12:I12"/>
    <mergeCell ref="F12:G12"/>
    <mergeCell ref="D10:E10"/>
    <mergeCell ref="A11:C11"/>
    <mergeCell ref="H11:I11"/>
    <mergeCell ref="N10:O10"/>
    <mergeCell ref="H9:I9"/>
    <mergeCell ref="L9:M9"/>
    <mergeCell ref="H10:I10"/>
    <mergeCell ref="F10:G10"/>
    <mergeCell ref="J11:K11"/>
    <mergeCell ref="F11:G11"/>
    <mergeCell ref="A10:C10"/>
    <mergeCell ref="A1:O1"/>
    <mergeCell ref="A2:O2"/>
    <mergeCell ref="A3:O3"/>
    <mergeCell ref="D9:E9"/>
    <mergeCell ref="F9:G9"/>
    <mergeCell ref="A5:O5"/>
    <mergeCell ref="A9:C9"/>
    <mergeCell ref="A4:O4"/>
    <mergeCell ref="A7:O7"/>
    <mergeCell ref="J9:K9"/>
  </mergeCells>
  <phoneticPr fontId="3" type="noConversion"/>
  <pageMargins left="1.1811023622047245" right="0.39370078740157483" top="0.78740157480314965" bottom="0.78740157480314965" header="0.27559055118110237" footer="0.15748031496062992"/>
  <pageSetup paperSize="9" scale="47" orientation="landscape" horizontalDpi="1200" verticalDpi="1200" r:id="rId1"/>
  <headerFooter alignWithMargins="0">
    <oddHeader xml:space="preserve">&amp;C&amp;"Times New Roman,обычный"&amp;14 
13
&amp;R
&amp;"Times New Roman,обычный"&amp;14Продовження додатка 1
Таблиця 6
</oddHeader>
  </headerFooter>
  <rowBreaks count="1" manualBreakCount="1">
    <brk id="42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AE71"/>
  <sheetViews>
    <sheetView zoomScale="60" zoomScaleNormal="70" zoomScaleSheetLayoutView="50" workbookViewId="0">
      <selection activeCell="AE59" sqref="AE59"/>
    </sheetView>
  </sheetViews>
  <sheetFormatPr defaultRowHeight="18.75"/>
  <cols>
    <col min="1" max="1" width="8.28515625" style="2" customWidth="1"/>
    <col min="2" max="2" width="31.85546875" style="2" customWidth="1"/>
    <col min="3" max="6" width="11.28515625" style="2" customWidth="1"/>
    <col min="7" max="31" width="11" style="2" customWidth="1"/>
    <col min="32" max="16384" width="9.140625" style="2"/>
  </cols>
  <sheetData>
    <row r="1" spans="1:31" ht="5.2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Q1" s="32"/>
      <c r="R1" s="32"/>
      <c r="S1" s="32"/>
      <c r="T1" s="32"/>
      <c r="U1" s="32"/>
      <c r="AB1" s="450"/>
      <c r="AC1" s="451"/>
      <c r="AD1" s="451"/>
      <c r="AE1" s="451"/>
    </row>
    <row r="2" spans="1:31" ht="18.75" customHeight="1">
      <c r="B2" s="43" t="s">
        <v>297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</row>
    <row r="3" spans="1:3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</row>
    <row r="4" spans="1:31" ht="41.25" customHeight="1">
      <c r="A4" s="308" t="s">
        <v>52</v>
      </c>
      <c r="B4" s="308" t="s">
        <v>160</v>
      </c>
      <c r="C4" s="472" t="s">
        <v>161</v>
      </c>
      <c r="D4" s="473"/>
      <c r="E4" s="473"/>
      <c r="F4" s="474"/>
      <c r="G4" s="472" t="s">
        <v>228</v>
      </c>
      <c r="H4" s="473"/>
      <c r="I4" s="473"/>
      <c r="J4" s="473"/>
      <c r="K4" s="473"/>
      <c r="L4" s="473"/>
      <c r="M4" s="474"/>
      <c r="N4" s="324" t="s">
        <v>162</v>
      </c>
      <c r="O4" s="325"/>
      <c r="P4" s="325"/>
      <c r="Q4" s="325"/>
      <c r="R4" s="325"/>
      <c r="S4" s="325"/>
      <c r="T4" s="325"/>
      <c r="U4" s="325"/>
      <c r="V4" s="325"/>
      <c r="W4" s="325"/>
      <c r="X4" s="325"/>
      <c r="Y4" s="326"/>
      <c r="Z4" s="493" t="s">
        <v>306</v>
      </c>
      <c r="AA4" s="494"/>
      <c r="AB4" s="495"/>
      <c r="AC4" s="431" t="s">
        <v>307</v>
      </c>
      <c r="AD4" s="432"/>
      <c r="AE4" s="433"/>
    </row>
    <row r="5" spans="1:31" ht="48.75" customHeight="1">
      <c r="A5" s="309"/>
      <c r="B5" s="309"/>
      <c r="C5" s="477"/>
      <c r="D5" s="478"/>
      <c r="E5" s="478"/>
      <c r="F5" s="479"/>
      <c r="G5" s="477"/>
      <c r="H5" s="478"/>
      <c r="I5" s="478"/>
      <c r="J5" s="478"/>
      <c r="K5" s="478"/>
      <c r="L5" s="478"/>
      <c r="M5" s="479"/>
      <c r="N5" s="324" t="s">
        <v>309</v>
      </c>
      <c r="O5" s="325"/>
      <c r="P5" s="325"/>
      <c r="Q5" s="326"/>
      <c r="R5" s="324" t="s">
        <v>310</v>
      </c>
      <c r="S5" s="325"/>
      <c r="T5" s="325"/>
      <c r="U5" s="326"/>
      <c r="V5" s="324" t="s">
        <v>311</v>
      </c>
      <c r="W5" s="325"/>
      <c r="X5" s="325"/>
      <c r="Y5" s="326"/>
      <c r="Z5" s="496"/>
      <c r="AA5" s="496"/>
      <c r="AB5" s="497"/>
      <c r="AC5" s="437"/>
      <c r="AD5" s="438"/>
      <c r="AE5" s="439"/>
    </row>
    <row r="6" spans="1:31" ht="18" customHeight="1">
      <c r="A6" s="65">
        <v>1</v>
      </c>
      <c r="B6" s="66">
        <v>2</v>
      </c>
      <c r="C6" s="440">
        <v>3</v>
      </c>
      <c r="D6" s="441"/>
      <c r="E6" s="441"/>
      <c r="F6" s="442"/>
      <c r="G6" s="440">
        <v>4</v>
      </c>
      <c r="H6" s="441"/>
      <c r="I6" s="441"/>
      <c r="J6" s="441"/>
      <c r="K6" s="441"/>
      <c r="L6" s="441"/>
      <c r="M6" s="442"/>
      <c r="N6" s="487">
        <v>5</v>
      </c>
      <c r="O6" s="488"/>
      <c r="P6" s="488"/>
      <c r="Q6" s="489"/>
      <c r="R6" s="487">
        <v>6</v>
      </c>
      <c r="S6" s="488"/>
      <c r="T6" s="488"/>
      <c r="U6" s="489"/>
      <c r="V6" s="487">
        <v>7</v>
      </c>
      <c r="W6" s="488"/>
      <c r="X6" s="488"/>
      <c r="Y6" s="489"/>
      <c r="Z6" s="488">
        <v>8</v>
      </c>
      <c r="AA6" s="488"/>
      <c r="AB6" s="489"/>
      <c r="AC6" s="487">
        <v>9</v>
      </c>
      <c r="AD6" s="488"/>
      <c r="AE6" s="489"/>
    </row>
    <row r="7" spans="1:31" ht="20.100000000000001" customHeight="1">
      <c r="A7" s="65">
        <v>1</v>
      </c>
      <c r="B7" s="203"/>
      <c r="C7" s="440"/>
      <c r="D7" s="441"/>
      <c r="E7" s="441"/>
      <c r="F7" s="442"/>
      <c r="G7" s="464"/>
      <c r="H7" s="465"/>
      <c r="I7" s="465"/>
      <c r="J7" s="465"/>
      <c r="K7" s="465"/>
      <c r="L7" s="465"/>
      <c r="M7" s="466"/>
      <c r="N7" s="490">
        <f>'I. Фін результат'!C27</f>
        <v>0</v>
      </c>
      <c r="O7" s="491"/>
      <c r="P7" s="491"/>
      <c r="Q7" s="492"/>
      <c r="R7" s="464">
        <f>'I. Фін результат'!D27</f>
        <v>0</v>
      </c>
      <c r="S7" s="465"/>
      <c r="T7" s="465"/>
      <c r="U7" s="466"/>
      <c r="V7" s="490">
        <f>'I. Фін результат'!F27</f>
        <v>0</v>
      </c>
      <c r="W7" s="491"/>
      <c r="X7" s="491"/>
      <c r="Y7" s="492"/>
      <c r="Z7" s="429">
        <v>0</v>
      </c>
      <c r="AA7" s="429"/>
      <c r="AB7" s="430"/>
      <c r="AC7" s="485">
        <v>0</v>
      </c>
      <c r="AD7" s="429"/>
      <c r="AE7" s="430"/>
    </row>
    <row r="8" spans="1:31" ht="20.100000000000001" customHeight="1">
      <c r="A8" s="65"/>
      <c r="B8" s="66"/>
      <c r="C8" s="440"/>
      <c r="D8" s="441"/>
      <c r="E8" s="441"/>
      <c r="F8" s="442"/>
      <c r="G8" s="464"/>
      <c r="H8" s="465"/>
      <c r="I8" s="465"/>
      <c r="J8" s="465"/>
      <c r="K8" s="465"/>
      <c r="L8" s="465"/>
      <c r="M8" s="466"/>
      <c r="N8" s="464"/>
      <c r="O8" s="465"/>
      <c r="P8" s="465"/>
      <c r="Q8" s="466"/>
      <c r="R8" s="464"/>
      <c r="S8" s="465"/>
      <c r="T8" s="465"/>
      <c r="U8" s="466"/>
      <c r="V8" s="464"/>
      <c r="W8" s="465"/>
      <c r="X8" s="465"/>
      <c r="Y8" s="466"/>
      <c r="Z8" s="429">
        <v>0</v>
      </c>
      <c r="AA8" s="429"/>
      <c r="AB8" s="430"/>
      <c r="AC8" s="485">
        <v>0</v>
      </c>
      <c r="AD8" s="429"/>
      <c r="AE8" s="430"/>
    </row>
    <row r="9" spans="1:31" ht="20.100000000000001" customHeight="1">
      <c r="A9" s="65"/>
      <c r="B9" s="66"/>
      <c r="C9" s="440"/>
      <c r="D9" s="441"/>
      <c r="E9" s="441"/>
      <c r="F9" s="442"/>
      <c r="G9" s="464"/>
      <c r="H9" s="465"/>
      <c r="I9" s="465"/>
      <c r="J9" s="465"/>
      <c r="K9" s="465"/>
      <c r="L9" s="465"/>
      <c r="M9" s="466"/>
      <c r="N9" s="464"/>
      <c r="O9" s="465"/>
      <c r="P9" s="465"/>
      <c r="Q9" s="466"/>
      <c r="R9" s="464"/>
      <c r="S9" s="465"/>
      <c r="T9" s="465"/>
      <c r="U9" s="466"/>
      <c r="V9" s="464"/>
      <c r="W9" s="465"/>
      <c r="X9" s="465"/>
      <c r="Y9" s="466"/>
      <c r="Z9" s="429">
        <v>0</v>
      </c>
      <c r="AA9" s="429"/>
      <c r="AB9" s="430"/>
      <c r="AC9" s="485">
        <v>0</v>
      </c>
      <c r="AD9" s="429"/>
      <c r="AE9" s="430"/>
    </row>
    <row r="10" spans="1:31" ht="20.100000000000001" customHeight="1">
      <c r="A10" s="65"/>
      <c r="B10" s="66"/>
      <c r="C10" s="440"/>
      <c r="D10" s="441"/>
      <c r="E10" s="441"/>
      <c r="F10" s="442"/>
      <c r="G10" s="464"/>
      <c r="H10" s="465"/>
      <c r="I10" s="465"/>
      <c r="J10" s="465"/>
      <c r="K10" s="465"/>
      <c r="L10" s="465"/>
      <c r="M10" s="466"/>
      <c r="N10" s="464"/>
      <c r="O10" s="465"/>
      <c r="P10" s="465"/>
      <c r="Q10" s="466"/>
      <c r="R10" s="464"/>
      <c r="S10" s="465"/>
      <c r="T10" s="465"/>
      <c r="U10" s="466"/>
      <c r="V10" s="464"/>
      <c r="W10" s="465"/>
      <c r="X10" s="465"/>
      <c r="Y10" s="466"/>
      <c r="Z10" s="429">
        <v>0</v>
      </c>
      <c r="AA10" s="429"/>
      <c r="AB10" s="430"/>
      <c r="AC10" s="485">
        <v>0</v>
      </c>
      <c r="AD10" s="429"/>
      <c r="AE10" s="430"/>
    </row>
    <row r="11" spans="1:31" ht="20.100000000000001" customHeight="1">
      <c r="A11" s="467" t="s">
        <v>56</v>
      </c>
      <c r="B11" s="468"/>
      <c r="C11" s="468"/>
      <c r="D11" s="468"/>
      <c r="E11" s="468"/>
      <c r="F11" s="468"/>
      <c r="G11" s="468"/>
      <c r="H11" s="468"/>
      <c r="I11" s="468"/>
      <c r="J11" s="468"/>
      <c r="K11" s="468"/>
      <c r="L11" s="468"/>
      <c r="M11" s="469"/>
      <c r="N11" s="367">
        <f>SUM(N7:N10)</f>
        <v>0</v>
      </c>
      <c r="O11" s="480"/>
      <c r="P11" s="480"/>
      <c r="Q11" s="368"/>
      <c r="R11" s="367">
        <f>SUM(R7:R10)</f>
        <v>0</v>
      </c>
      <c r="S11" s="480"/>
      <c r="T11" s="480"/>
      <c r="U11" s="368"/>
      <c r="V11" s="367">
        <f>SUM(V7:V10)</f>
        <v>0</v>
      </c>
      <c r="W11" s="480"/>
      <c r="X11" s="480"/>
      <c r="Y11" s="368"/>
      <c r="Z11" s="427">
        <v>0</v>
      </c>
      <c r="AA11" s="427"/>
      <c r="AB11" s="428"/>
      <c r="AC11" s="486">
        <v>0</v>
      </c>
      <c r="AD11" s="427"/>
      <c r="AE11" s="428"/>
    </row>
    <row r="12" spans="1:31" ht="18.75" customHeigh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8"/>
      <c r="N12" s="38"/>
      <c r="O12" s="38"/>
      <c r="P12" s="38"/>
      <c r="Q12" s="57"/>
      <c r="R12" s="57"/>
      <c r="S12" s="57"/>
      <c r="T12" s="57"/>
      <c r="U12" s="57"/>
      <c r="V12" s="57"/>
      <c r="W12" s="58"/>
      <c r="X12" s="58"/>
      <c r="Y12" s="58"/>
      <c r="Z12" s="58"/>
      <c r="AA12" s="58"/>
      <c r="AB12" s="58"/>
      <c r="AC12" s="58"/>
      <c r="AD12" s="58"/>
      <c r="AE12" s="58"/>
    </row>
    <row r="13" spans="1:31" s="43" customFormat="1" ht="18.75" customHeight="1">
      <c r="B13" s="43" t="s">
        <v>298</v>
      </c>
    </row>
    <row r="14" spans="1:31" s="43" customFormat="1" ht="18.75" customHeight="1"/>
    <row r="15" spans="1:31" ht="39.75" customHeight="1">
      <c r="A15" s="339" t="s">
        <v>52</v>
      </c>
      <c r="B15" s="339" t="s">
        <v>163</v>
      </c>
      <c r="C15" s="313" t="s">
        <v>160</v>
      </c>
      <c r="D15" s="313"/>
      <c r="E15" s="313"/>
      <c r="F15" s="313"/>
      <c r="G15" s="472" t="s">
        <v>228</v>
      </c>
      <c r="H15" s="473"/>
      <c r="I15" s="473"/>
      <c r="J15" s="473"/>
      <c r="K15" s="473"/>
      <c r="L15" s="473"/>
      <c r="M15" s="474"/>
      <c r="N15" s="472" t="s">
        <v>164</v>
      </c>
      <c r="O15" s="473"/>
      <c r="P15" s="474"/>
      <c r="Q15" s="472" t="s">
        <v>162</v>
      </c>
      <c r="R15" s="473"/>
      <c r="S15" s="473"/>
      <c r="T15" s="473"/>
      <c r="U15" s="473"/>
      <c r="V15" s="473"/>
      <c r="W15" s="473"/>
      <c r="X15" s="473"/>
      <c r="Y15" s="474"/>
      <c r="Z15" s="431" t="s">
        <v>306</v>
      </c>
      <c r="AA15" s="432"/>
      <c r="AB15" s="433"/>
      <c r="AC15" s="431" t="s">
        <v>307</v>
      </c>
      <c r="AD15" s="432"/>
      <c r="AE15" s="433"/>
    </row>
    <row r="16" spans="1:31" ht="18.75" customHeight="1">
      <c r="A16" s="339"/>
      <c r="B16" s="339"/>
      <c r="C16" s="313"/>
      <c r="D16" s="313"/>
      <c r="E16" s="313"/>
      <c r="F16" s="313"/>
      <c r="G16" s="475"/>
      <c r="H16" s="445"/>
      <c r="I16" s="445"/>
      <c r="J16" s="445"/>
      <c r="K16" s="445"/>
      <c r="L16" s="445"/>
      <c r="M16" s="476"/>
      <c r="N16" s="475"/>
      <c r="O16" s="445"/>
      <c r="P16" s="476"/>
      <c r="Q16" s="313" t="s">
        <v>309</v>
      </c>
      <c r="R16" s="313"/>
      <c r="S16" s="313"/>
      <c r="T16" s="313" t="s">
        <v>310</v>
      </c>
      <c r="U16" s="313"/>
      <c r="V16" s="313"/>
      <c r="W16" s="313" t="s">
        <v>311</v>
      </c>
      <c r="X16" s="313"/>
      <c r="Y16" s="313"/>
      <c r="Z16" s="434"/>
      <c r="AA16" s="435"/>
      <c r="AB16" s="436"/>
      <c r="AC16" s="434"/>
      <c r="AD16" s="435"/>
      <c r="AE16" s="436"/>
    </row>
    <row r="17" spans="1:31" ht="27.75" customHeight="1">
      <c r="A17" s="339"/>
      <c r="B17" s="339"/>
      <c r="C17" s="313"/>
      <c r="D17" s="313"/>
      <c r="E17" s="313"/>
      <c r="F17" s="313"/>
      <c r="G17" s="477"/>
      <c r="H17" s="478"/>
      <c r="I17" s="478"/>
      <c r="J17" s="478"/>
      <c r="K17" s="478"/>
      <c r="L17" s="478"/>
      <c r="M17" s="479"/>
      <c r="N17" s="477"/>
      <c r="O17" s="478"/>
      <c r="P17" s="479"/>
      <c r="Q17" s="313"/>
      <c r="R17" s="313"/>
      <c r="S17" s="313"/>
      <c r="T17" s="313"/>
      <c r="U17" s="313"/>
      <c r="V17" s="313"/>
      <c r="W17" s="313"/>
      <c r="X17" s="313"/>
      <c r="Y17" s="313"/>
      <c r="Z17" s="437"/>
      <c r="AA17" s="438"/>
      <c r="AB17" s="439"/>
      <c r="AC17" s="437"/>
      <c r="AD17" s="438"/>
      <c r="AE17" s="439"/>
    </row>
    <row r="18" spans="1:31" ht="18" customHeight="1">
      <c r="A18" s="65">
        <v>1</v>
      </c>
      <c r="B18" s="65">
        <v>2</v>
      </c>
      <c r="C18" s="471">
        <v>3</v>
      </c>
      <c r="D18" s="471"/>
      <c r="E18" s="471"/>
      <c r="F18" s="471"/>
      <c r="G18" s="440">
        <v>4</v>
      </c>
      <c r="H18" s="441"/>
      <c r="I18" s="441"/>
      <c r="J18" s="441"/>
      <c r="K18" s="441"/>
      <c r="L18" s="441"/>
      <c r="M18" s="442"/>
      <c r="N18" s="440">
        <v>5</v>
      </c>
      <c r="O18" s="441"/>
      <c r="P18" s="442"/>
      <c r="Q18" s="440">
        <v>6</v>
      </c>
      <c r="R18" s="441"/>
      <c r="S18" s="442"/>
      <c r="T18" s="440">
        <v>7</v>
      </c>
      <c r="U18" s="441"/>
      <c r="V18" s="442"/>
      <c r="W18" s="440">
        <v>8</v>
      </c>
      <c r="X18" s="441"/>
      <c r="Y18" s="442"/>
      <c r="Z18" s="440">
        <v>9</v>
      </c>
      <c r="AA18" s="441"/>
      <c r="AB18" s="442"/>
      <c r="AC18" s="440">
        <v>10</v>
      </c>
      <c r="AD18" s="441"/>
      <c r="AE18" s="442"/>
    </row>
    <row r="19" spans="1:31" ht="38.25" customHeight="1">
      <c r="A19" s="91">
        <v>1</v>
      </c>
      <c r="B19" s="84" t="s">
        <v>502</v>
      </c>
      <c r="C19" s="470"/>
      <c r="D19" s="470"/>
      <c r="E19" s="470"/>
      <c r="F19" s="470"/>
      <c r="G19" s="464" t="s">
        <v>503</v>
      </c>
      <c r="H19" s="465"/>
      <c r="I19" s="465"/>
      <c r="J19" s="465"/>
      <c r="K19" s="465"/>
      <c r="L19" s="465"/>
      <c r="M19" s="466"/>
      <c r="N19" s="452" t="s">
        <v>504</v>
      </c>
      <c r="O19" s="453"/>
      <c r="P19" s="454"/>
      <c r="Q19" s="424">
        <v>1</v>
      </c>
      <c r="R19" s="425"/>
      <c r="S19" s="426"/>
      <c r="T19" s="458">
        <v>49.9</v>
      </c>
      <c r="U19" s="459"/>
      <c r="V19" s="460"/>
      <c r="W19" s="424">
        <v>54</v>
      </c>
      <c r="X19" s="425"/>
      <c r="Y19" s="426"/>
      <c r="Z19" s="429">
        <f>(W19/T19)*100</f>
        <v>108.21643286573146</v>
      </c>
      <c r="AA19" s="429"/>
      <c r="AB19" s="430"/>
      <c r="AC19" s="429">
        <f>(W19/Q19)*100</f>
        <v>5400</v>
      </c>
      <c r="AD19" s="429"/>
      <c r="AE19" s="430"/>
    </row>
    <row r="20" spans="1:31" ht="43.5" customHeight="1">
      <c r="A20" s="91">
        <v>2</v>
      </c>
      <c r="B20" s="84"/>
      <c r="C20" s="470"/>
      <c r="D20" s="470"/>
      <c r="E20" s="470"/>
      <c r="F20" s="470"/>
      <c r="G20" s="464"/>
      <c r="H20" s="465"/>
      <c r="I20" s="465"/>
      <c r="J20" s="465"/>
      <c r="K20" s="465"/>
      <c r="L20" s="465"/>
      <c r="M20" s="466"/>
      <c r="N20" s="452"/>
      <c r="O20" s="453"/>
      <c r="P20" s="454"/>
      <c r="Q20" s="424">
        <v>0</v>
      </c>
      <c r="R20" s="425"/>
      <c r="S20" s="426"/>
      <c r="T20" s="424"/>
      <c r="U20" s="425"/>
      <c r="V20" s="426"/>
      <c r="W20" s="424"/>
      <c r="X20" s="425"/>
      <c r="Y20" s="426"/>
      <c r="Z20" s="429">
        <v>0</v>
      </c>
      <c r="AA20" s="429"/>
      <c r="AB20" s="430"/>
      <c r="AC20" s="429">
        <v>0</v>
      </c>
      <c r="AD20" s="429"/>
      <c r="AE20" s="430"/>
    </row>
    <row r="21" spans="1:31" ht="20.100000000000001" customHeight="1">
      <c r="A21" s="91"/>
      <c r="B21" s="84"/>
      <c r="C21" s="470"/>
      <c r="D21" s="470"/>
      <c r="E21" s="470"/>
      <c r="F21" s="470"/>
      <c r="G21" s="464"/>
      <c r="H21" s="465"/>
      <c r="I21" s="465"/>
      <c r="J21" s="465"/>
      <c r="K21" s="465"/>
      <c r="L21" s="465"/>
      <c r="M21" s="466"/>
      <c r="N21" s="455"/>
      <c r="O21" s="456"/>
      <c r="P21" s="457"/>
      <c r="Q21" s="424"/>
      <c r="R21" s="425"/>
      <c r="S21" s="426"/>
      <c r="T21" s="424"/>
      <c r="U21" s="425"/>
      <c r="V21" s="426"/>
      <c r="W21" s="424"/>
      <c r="X21" s="425"/>
      <c r="Y21" s="426"/>
      <c r="Z21" s="429">
        <v>0</v>
      </c>
      <c r="AA21" s="429"/>
      <c r="AB21" s="430"/>
      <c r="AC21" s="429">
        <v>0</v>
      </c>
      <c r="AD21" s="429"/>
      <c r="AE21" s="430"/>
    </row>
    <row r="22" spans="1:31" ht="20.100000000000001" customHeight="1">
      <c r="A22" s="91"/>
      <c r="B22" s="84"/>
      <c r="C22" s="470"/>
      <c r="D22" s="470"/>
      <c r="E22" s="470"/>
      <c r="F22" s="470"/>
      <c r="G22" s="464"/>
      <c r="H22" s="465"/>
      <c r="I22" s="465"/>
      <c r="J22" s="465"/>
      <c r="K22" s="465"/>
      <c r="L22" s="465"/>
      <c r="M22" s="466"/>
      <c r="N22" s="455"/>
      <c r="O22" s="456"/>
      <c r="P22" s="457"/>
      <c r="Q22" s="424"/>
      <c r="R22" s="425"/>
      <c r="S22" s="426"/>
      <c r="T22" s="424"/>
      <c r="U22" s="425"/>
      <c r="V22" s="426"/>
      <c r="W22" s="424"/>
      <c r="X22" s="425"/>
      <c r="Y22" s="426"/>
      <c r="Z22" s="429">
        <v>0</v>
      </c>
      <c r="AA22" s="429"/>
      <c r="AB22" s="430"/>
      <c r="AC22" s="429">
        <v>0</v>
      </c>
      <c r="AD22" s="429"/>
      <c r="AE22" s="430"/>
    </row>
    <row r="23" spans="1:31" ht="20.100000000000001" customHeight="1">
      <c r="A23" s="467" t="s">
        <v>56</v>
      </c>
      <c r="B23" s="468"/>
      <c r="C23" s="468"/>
      <c r="D23" s="468"/>
      <c r="E23" s="468"/>
      <c r="F23" s="468"/>
      <c r="G23" s="468"/>
      <c r="H23" s="468"/>
      <c r="I23" s="468"/>
      <c r="J23" s="468"/>
      <c r="K23" s="468"/>
      <c r="L23" s="468"/>
      <c r="M23" s="469"/>
      <c r="N23" s="467"/>
      <c r="O23" s="468"/>
      <c r="P23" s="469"/>
      <c r="Q23" s="461">
        <f>SUM(Q19:Q22)</f>
        <v>1</v>
      </c>
      <c r="R23" s="462"/>
      <c r="S23" s="463"/>
      <c r="T23" s="421">
        <f>SUM(T19:T22)</f>
        <v>49.9</v>
      </c>
      <c r="U23" s="422"/>
      <c r="V23" s="423"/>
      <c r="W23" s="461">
        <f>SUM(W19:W22)</f>
        <v>54</v>
      </c>
      <c r="X23" s="462"/>
      <c r="Y23" s="463"/>
      <c r="Z23" s="427">
        <f>(W23/T23)*100</f>
        <v>108.21643286573146</v>
      </c>
      <c r="AA23" s="427"/>
      <c r="AB23" s="428"/>
      <c r="AC23" s="427">
        <f>(W23/Q23)*100</f>
        <v>5400</v>
      </c>
      <c r="AD23" s="427"/>
      <c r="AE23" s="428"/>
    </row>
    <row r="24" spans="1:3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Q24" s="32"/>
      <c r="R24" s="32"/>
      <c r="S24" s="32"/>
      <c r="T24" s="32"/>
      <c r="U24" s="32"/>
      <c r="AE24" s="32"/>
    </row>
    <row r="25" spans="1:31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Q25" s="32"/>
      <c r="R25" s="32"/>
      <c r="S25" s="32"/>
      <c r="T25" s="32"/>
      <c r="U25" s="32"/>
      <c r="AE25" s="32"/>
    </row>
    <row r="26" spans="1:31" s="43" customFormat="1" ht="18.75" customHeight="1">
      <c r="B26" s="43" t="s">
        <v>174</v>
      </c>
    </row>
    <row r="27" spans="1:31">
      <c r="A27" s="28"/>
      <c r="B27" s="28"/>
      <c r="C27" s="28"/>
      <c r="D27" s="28"/>
      <c r="E27" s="28"/>
      <c r="F27" s="28"/>
      <c r="G27" s="28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28"/>
      <c r="AE27" s="74" t="s">
        <v>358</v>
      </c>
    </row>
    <row r="28" spans="1:31" ht="30" customHeight="1">
      <c r="A28" s="313" t="s">
        <v>52</v>
      </c>
      <c r="B28" s="313" t="s">
        <v>185</v>
      </c>
      <c r="C28" s="313"/>
      <c r="D28" s="313"/>
      <c r="E28" s="313"/>
      <c r="F28" s="313"/>
      <c r="G28" s="313" t="s">
        <v>55</v>
      </c>
      <c r="H28" s="313"/>
      <c r="I28" s="313"/>
      <c r="J28" s="313"/>
      <c r="K28" s="313"/>
      <c r="L28" s="313" t="s">
        <v>92</v>
      </c>
      <c r="M28" s="313"/>
      <c r="N28" s="313"/>
      <c r="O28" s="313"/>
      <c r="P28" s="313"/>
      <c r="Q28" s="313" t="s">
        <v>205</v>
      </c>
      <c r="R28" s="313"/>
      <c r="S28" s="313"/>
      <c r="T28" s="313"/>
      <c r="U28" s="313"/>
      <c r="V28" s="313" t="s">
        <v>121</v>
      </c>
      <c r="W28" s="313"/>
      <c r="X28" s="313"/>
      <c r="Y28" s="313"/>
      <c r="Z28" s="313"/>
      <c r="AA28" s="313" t="s">
        <v>56</v>
      </c>
      <c r="AB28" s="313"/>
      <c r="AC28" s="313"/>
      <c r="AD28" s="313"/>
      <c r="AE28" s="313"/>
    </row>
    <row r="29" spans="1:31" ht="30" customHeight="1">
      <c r="A29" s="313"/>
      <c r="B29" s="313"/>
      <c r="C29" s="313"/>
      <c r="D29" s="313"/>
      <c r="E29" s="313"/>
      <c r="F29" s="313"/>
      <c r="G29" s="313" t="s">
        <v>83</v>
      </c>
      <c r="H29" s="313" t="s">
        <v>97</v>
      </c>
      <c r="I29" s="313"/>
      <c r="J29" s="313"/>
      <c r="K29" s="313"/>
      <c r="L29" s="313" t="s">
        <v>83</v>
      </c>
      <c r="M29" s="313" t="s">
        <v>97</v>
      </c>
      <c r="N29" s="313"/>
      <c r="O29" s="313"/>
      <c r="P29" s="313"/>
      <c r="Q29" s="313" t="s">
        <v>83</v>
      </c>
      <c r="R29" s="313" t="s">
        <v>97</v>
      </c>
      <c r="S29" s="313"/>
      <c r="T29" s="313"/>
      <c r="U29" s="313"/>
      <c r="V29" s="313" t="s">
        <v>83</v>
      </c>
      <c r="W29" s="313" t="s">
        <v>97</v>
      </c>
      <c r="X29" s="313"/>
      <c r="Y29" s="313"/>
      <c r="Z29" s="313"/>
      <c r="AA29" s="313" t="s">
        <v>83</v>
      </c>
      <c r="AB29" s="313" t="s">
        <v>97</v>
      </c>
      <c r="AC29" s="313"/>
      <c r="AD29" s="313"/>
      <c r="AE29" s="313"/>
    </row>
    <row r="30" spans="1:31" ht="39.950000000000003" customHeight="1">
      <c r="A30" s="313"/>
      <c r="B30" s="313"/>
      <c r="C30" s="313"/>
      <c r="D30" s="313"/>
      <c r="E30" s="313"/>
      <c r="F30" s="313"/>
      <c r="G30" s="313"/>
      <c r="H30" s="8" t="s">
        <v>77</v>
      </c>
      <c r="I30" s="8" t="s">
        <v>78</v>
      </c>
      <c r="J30" s="8" t="s">
        <v>76</v>
      </c>
      <c r="K30" s="8" t="s">
        <v>71</v>
      </c>
      <c r="L30" s="313"/>
      <c r="M30" s="8" t="s">
        <v>77</v>
      </c>
      <c r="N30" s="8" t="s">
        <v>78</v>
      </c>
      <c r="O30" s="8" t="s">
        <v>76</v>
      </c>
      <c r="P30" s="8" t="s">
        <v>71</v>
      </c>
      <c r="Q30" s="313"/>
      <c r="R30" s="8" t="s">
        <v>77</v>
      </c>
      <c r="S30" s="8" t="s">
        <v>78</v>
      </c>
      <c r="T30" s="8" t="s">
        <v>76</v>
      </c>
      <c r="U30" s="8" t="s">
        <v>71</v>
      </c>
      <c r="V30" s="313"/>
      <c r="W30" s="8" t="s">
        <v>77</v>
      </c>
      <c r="X30" s="8" t="s">
        <v>78</v>
      </c>
      <c r="Y30" s="8" t="s">
        <v>76</v>
      </c>
      <c r="Z30" s="8" t="s">
        <v>71</v>
      </c>
      <c r="AA30" s="313"/>
      <c r="AB30" s="8" t="s">
        <v>77</v>
      </c>
      <c r="AC30" s="8" t="s">
        <v>78</v>
      </c>
      <c r="AD30" s="8" t="s">
        <v>76</v>
      </c>
      <c r="AE30" s="8" t="s">
        <v>71</v>
      </c>
    </row>
    <row r="31" spans="1:31" ht="18" customHeight="1">
      <c r="A31" s="8">
        <v>1</v>
      </c>
      <c r="B31" s="313">
        <v>2</v>
      </c>
      <c r="C31" s="313"/>
      <c r="D31" s="313"/>
      <c r="E31" s="313"/>
      <c r="F31" s="313"/>
      <c r="G31" s="8">
        <v>3</v>
      </c>
      <c r="H31" s="8">
        <v>4</v>
      </c>
      <c r="I31" s="8">
        <v>5</v>
      </c>
      <c r="J31" s="8">
        <v>6</v>
      </c>
      <c r="K31" s="8">
        <v>7</v>
      </c>
      <c r="L31" s="8">
        <v>8</v>
      </c>
      <c r="M31" s="8">
        <v>9</v>
      </c>
      <c r="N31" s="8">
        <v>10</v>
      </c>
      <c r="O31" s="8">
        <v>11</v>
      </c>
      <c r="P31" s="8">
        <v>12</v>
      </c>
      <c r="Q31" s="8">
        <v>13</v>
      </c>
      <c r="R31" s="8">
        <v>14</v>
      </c>
      <c r="S31" s="8">
        <v>15</v>
      </c>
      <c r="T31" s="8">
        <v>16</v>
      </c>
      <c r="U31" s="8">
        <v>17</v>
      </c>
      <c r="V31" s="7">
        <v>18</v>
      </c>
      <c r="W31" s="7">
        <v>19</v>
      </c>
      <c r="X31" s="7">
        <v>20</v>
      </c>
      <c r="Y31" s="7">
        <v>21</v>
      </c>
      <c r="Z31" s="7">
        <v>22</v>
      </c>
      <c r="AA31" s="7">
        <v>23</v>
      </c>
      <c r="AB31" s="7">
        <v>24</v>
      </c>
      <c r="AC31" s="7">
        <v>25</v>
      </c>
      <c r="AD31" s="7">
        <v>26</v>
      </c>
      <c r="AE31" s="7">
        <v>27</v>
      </c>
    </row>
    <row r="32" spans="1:31" ht="20.100000000000001" customHeight="1">
      <c r="A32" s="88"/>
      <c r="B32" s="396" t="s">
        <v>505</v>
      </c>
      <c r="C32" s="397"/>
      <c r="D32" s="397"/>
      <c r="E32" s="397"/>
      <c r="F32" s="402"/>
      <c r="G32" s="97">
        <f>SUM(H32,I32,J32,K32)</f>
        <v>0</v>
      </c>
      <c r="H32" s="97"/>
      <c r="I32" s="97"/>
      <c r="J32" s="97"/>
      <c r="K32" s="97"/>
      <c r="L32" s="97">
        <v>100</v>
      </c>
      <c r="M32" s="97"/>
      <c r="N32" s="97">
        <v>100</v>
      </c>
      <c r="O32" s="97"/>
      <c r="P32" s="97"/>
      <c r="Q32" s="97">
        <v>0</v>
      </c>
      <c r="R32" s="97"/>
      <c r="S32" s="97">
        <v>0</v>
      </c>
      <c r="T32" s="97"/>
      <c r="U32" s="97"/>
      <c r="V32" s="97">
        <f>SUM(W32,X32,Y32,Z32)</f>
        <v>0</v>
      </c>
      <c r="W32" s="97"/>
      <c r="X32" s="97"/>
      <c r="Y32" s="97"/>
      <c r="Z32" s="97"/>
      <c r="AA32" s="97">
        <f>SUM(AB32,AC32,AD32,AE32)</f>
        <v>100</v>
      </c>
      <c r="AB32" s="97">
        <f t="shared" ref="AB32:AE35" si="0">SUM(H32,M32,R32,W32)</f>
        <v>0</v>
      </c>
      <c r="AC32" s="97">
        <f t="shared" si="0"/>
        <v>100</v>
      </c>
      <c r="AD32" s="97">
        <f t="shared" si="0"/>
        <v>0</v>
      </c>
      <c r="AE32" s="97">
        <f t="shared" si="0"/>
        <v>0</v>
      </c>
    </row>
    <row r="33" spans="1:31" ht="20.100000000000001" customHeight="1">
      <c r="A33" s="88"/>
      <c r="B33" s="449"/>
      <c r="C33" s="449"/>
      <c r="D33" s="449"/>
      <c r="E33" s="449"/>
      <c r="F33" s="449"/>
      <c r="G33" s="97">
        <f>SUM(H33,I33,J33,K33)</f>
        <v>0</v>
      </c>
      <c r="H33" s="97"/>
      <c r="I33" s="97"/>
      <c r="J33" s="97"/>
      <c r="K33" s="97"/>
      <c r="L33" s="97">
        <f>SUM(M33,N33,O33,P33)</f>
        <v>0</v>
      </c>
      <c r="M33" s="97"/>
      <c r="N33" s="97"/>
      <c r="O33" s="97"/>
      <c r="P33" s="97"/>
      <c r="Q33" s="97">
        <f>SUM(R33,S33,T33,U33)</f>
        <v>0</v>
      </c>
      <c r="R33" s="97"/>
      <c r="S33" s="97"/>
      <c r="T33" s="97"/>
      <c r="U33" s="97"/>
      <c r="V33" s="97">
        <f>SUM(W33,X33,Y33,Z33)</f>
        <v>0</v>
      </c>
      <c r="W33" s="97"/>
      <c r="X33" s="97"/>
      <c r="Y33" s="97"/>
      <c r="Z33" s="97"/>
      <c r="AA33" s="97">
        <f>SUM(AB33,AC33,AD33,AE33)</f>
        <v>0</v>
      </c>
      <c r="AB33" s="97">
        <f t="shared" si="0"/>
        <v>0</v>
      </c>
      <c r="AC33" s="97">
        <f t="shared" si="0"/>
        <v>0</v>
      </c>
      <c r="AD33" s="97">
        <f t="shared" si="0"/>
        <v>0</v>
      </c>
      <c r="AE33" s="97">
        <f t="shared" si="0"/>
        <v>0</v>
      </c>
    </row>
    <row r="34" spans="1:31" ht="20.100000000000001" customHeight="1">
      <c r="A34" s="88"/>
      <c r="B34" s="449"/>
      <c r="C34" s="449"/>
      <c r="D34" s="449"/>
      <c r="E34" s="449"/>
      <c r="F34" s="449"/>
      <c r="G34" s="97">
        <f>SUM(H34,I34,J34,K34)</f>
        <v>0</v>
      </c>
      <c r="H34" s="97"/>
      <c r="I34" s="97"/>
      <c r="J34" s="97"/>
      <c r="K34" s="97"/>
      <c r="L34" s="97">
        <f>SUM(M34,N34,O34,P34)</f>
        <v>0</v>
      </c>
      <c r="M34" s="97"/>
      <c r="N34" s="97"/>
      <c r="O34" s="97"/>
      <c r="P34" s="97"/>
      <c r="Q34" s="97">
        <f>SUM(R34,S34,T34,U34)</f>
        <v>0</v>
      </c>
      <c r="R34" s="97"/>
      <c r="S34" s="97"/>
      <c r="T34" s="97"/>
      <c r="U34" s="97"/>
      <c r="V34" s="97">
        <f>SUM(W34,X34,Y34,Z34)</f>
        <v>0</v>
      </c>
      <c r="W34" s="97"/>
      <c r="X34" s="97"/>
      <c r="Y34" s="97"/>
      <c r="Z34" s="97"/>
      <c r="AA34" s="97">
        <f>SUM(AB34,AC34,AD34,AE34)</f>
        <v>0</v>
      </c>
      <c r="AB34" s="97">
        <f t="shared" si="0"/>
        <v>0</v>
      </c>
      <c r="AC34" s="97">
        <f t="shared" si="0"/>
        <v>0</v>
      </c>
      <c r="AD34" s="97">
        <f t="shared" si="0"/>
        <v>0</v>
      </c>
      <c r="AE34" s="97">
        <f t="shared" si="0"/>
        <v>0</v>
      </c>
    </row>
    <row r="35" spans="1:31" ht="20.100000000000001" customHeight="1">
      <c r="A35" s="88"/>
      <c r="B35" s="449"/>
      <c r="C35" s="449"/>
      <c r="D35" s="449"/>
      <c r="E35" s="449"/>
      <c r="F35" s="449"/>
      <c r="G35" s="97">
        <f>SUM(H35,I35,J35,K35)</f>
        <v>0</v>
      </c>
      <c r="H35" s="97"/>
      <c r="I35" s="97"/>
      <c r="J35" s="97"/>
      <c r="K35" s="97"/>
      <c r="L35" s="97">
        <f>SUM(M35,N35,O35,P35)</f>
        <v>0</v>
      </c>
      <c r="M35" s="97"/>
      <c r="N35" s="97"/>
      <c r="O35" s="97"/>
      <c r="P35" s="97"/>
      <c r="Q35" s="97">
        <f>SUM(R35,S35,T35,U35)</f>
        <v>0</v>
      </c>
      <c r="R35" s="97"/>
      <c r="S35" s="97"/>
      <c r="T35" s="97"/>
      <c r="U35" s="97"/>
      <c r="V35" s="97">
        <f>SUM(W35,X35,Y35,Z35)</f>
        <v>0</v>
      </c>
      <c r="W35" s="97"/>
      <c r="X35" s="97"/>
      <c r="Y35" s="97"/>
      <c r="Z35" s="97"/>
      <c r="AA35" s="97">
        <f>SUM(AB35,AC35,AD35,AE35)</f>
        <v>0</v>
      </c>
      <c r="AB35" s="97">
        <f t="shared" si="0"/>
        <v>0</v>
      </c>
      <c r="AC35" s="97">
        <f t="shared" si="0"/>
        <v>0</v>
      </c>
      <c r="AD35" s="97">
        <f t="shared" si="0"/>
        <v>0</v>
      </c>
      <c r="AE35" s="97">
        <f t="shared" si="0"/>
        <v>0</v>
      </c>
    </row>
    <row r="36" spans="1:31" ht="20.100000000000001" customHeight="1">
      <c r="A36" s="481" t="s">
        <v>56</v>
      </c>
      <c r="B36" s="482"/>
      <c r="C36" s="482"/>
      <c r="D36" s="482"/>
      <c r="E36" s="482"/>
      <c r="F36" s="483"/>
      <c r="G36" s="204">
        <f t="shared" ref="G36:AE36" si="1">SUM(G32:G35)</f>
        <v>0</v>
      </c>
      <c r="H36" s="204">
        <f t="shared" si="1"/>
        <v>0</v>
      </c>
      <c r="I36" s="204">
        <f t="shared" si="1"/>
        <v>0</v>
      </c>
      <c r="J36" s="204">
        <f t="shared" si="1"/>
        <v>0</v>
      </c>
      <c r="K36" s="204">
        <f t="shared" si="1"/>
        <v>0</v>
      </c>
      <c r="L36" s="204">
        <f t="shared" si="1"/>
        <v>100</v>
      </c>
      <c r="M36" s="204">
        <f t="shared" si="1"/>
        <v>0</v>
      </c>
      <c r="N36" s="204">
        <f t="shared" si="1"/>
        <v>100</v>
      </c>
      <c r="O36" s="204">
        <f t="shared" si="1"/>
        <v>0</v>
      </c>
      <c r="P36" s="204">
        <f t="shared" si="1"/>
        <v>0</v>
      </c>
      <c r="Q36" s="204">
        <v>0</v>
      </c>
      <c r="R36" s="204">
        <f t="shared" si="1"/>
        <v>0</v>
      </c>
      <c r="S36" s="204">
        <v>0</v>
      </c>
      <c r="T36" s="204"/>
      <c r="U36" s="204"/>
      <c r="V36" s="204">
        <f t="shared" si="1"/>
        <v>0</v>
      </c>
      <c r="W36" s="204">
        <f t="shared" si="1"/>
        <v>0</v>
      </c>
      <c r="X36" s="204">
        <f t="shared" si="1"/>
        <v>0</v>
      </c>
      <c r="Y36" s="204">
        <f t="shared" si="1"/>
        <v>0</v>
      </c>
      <c r="Z36" s="204">
        <f t="shared" si="1"/>
        <v>0</v>
      </c>
      <c r="AA36" s="204">
        <f t="shared" si="1"/>
        <v>100</v>
      </c>
      <c r="AB36" s="204">
        <f t="shared" si="1"/>
        <v>0</v>
      </c>
      <c r="AC36" s="204">
        <f t="shared" si="1"/>
        <v>100</v>
      </c>
      <c r="AD36" s="204">
        <f t="shared" si="1"/>
        <v>0</v>
      </c>
      <c r="AE36" s="204">
        <f t="shared" si="1"/>
        <v>0</v>
      </c>
    </row>
    <row r="37" spans="1:31" ht="20.100000000000001" customHeight="1">
      <c r="A37" s="383" t="s">
        <v>57</v>
      </c>
      <c r="B37" s="384"/>
      <c r="C37" s="384"/>
      <c r="D37" s="384"/>
      <c r="E37" s="384"/>
      <c r="F37" s="385"/>
      <c r="G37" s="99">
        <f>G36/AA36*100</f>
        <v>0</v>
      </c>
      <c r="H37" s="99"/>
      <c r="I37" s="99"/>
      <c r="J37" s="99"/>
      <c r="K37" s="99"/>
      <c r="L37" s="99">
        <f>L36/AA36*100</f>
        <v>100</v>
      </c>
      <c r="M37" s="99"/>
      <c r="N37" s="99"/>
      <c r="O37" s="99"/>
      <c r="P37" s="99"/>
      <c r="Q37" s="99">
        <f>Q36/AA36*100</f>
        <v>0</v>
      </c>
      <c r="R37" s="99"/>
      <c r="S37" s="99"/>
      <c r="T37" s="99"/>
      <c r="U37" s="99"/>
      <c r="V37" s="99">
        <f>V36/AA36*100</f>
        <v>0</v>
      </c>
      <c r="W37" s="8"/>
      <c r="X37" s="8"/>
      <c r="Y37" s="8"/>
      <c r="Z37" s="8"/>
      <c r="AA37" s="99">
        <f>SUM(G37,L37,Q37,V37)</f>
        <v>100</v>
      </c>
      <c r="AB37" s="8"/>
      <c r="AC37" s="8"/>
      <c r="AD37" s="8"/>
      <c r="AE37" s="8"/>
    </row>
    <row r="38" spans="1:31" ht="20.100000000000001" customHeight="1">
      <c r="A38" s="55"/>
      <c r="B38" s="55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55"/>
      <c r="T38" s="55"/>
      <c r="U38" s="55"/>
      <c r="V38" s="55"/>
      <c r="W38" s="87"/>
      <c r="X38" s="55"/>
      <c r="Y38" s="55"/>
      <c r="Z38" s="55"/>
      <c r="AA38" s="55"/>
    </row>
    <row r="39" spans="1:31" ht="20.100000000000001" customHeight="1">
      <c r="A39" s="18"/>
      <c r="B39" s="18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</row>
    <row r="40" spans="1:31" s="43" customFormat="1" ht="20.100000000000001" customHeight="1">
      <c r="B40" s="43" t="s">
        <v>186</v>
      </c>
    </row>
    <row r="41" spans="1:31" s="75" customFormat="1" ht="20.100000000000001" customHeight="1">
      <c r="A41" s="2"/>
      <c r="B41" s="2"/>
      <c r="C41" s="2"/>
      <c r="D41" s="2"/>
      <c r="E41" s="2"/>
      <c r="F41" s="2"/>
      <c r="G41" s="2"/>
      <c r="H41" s="2"/>
      <c r="I41" s="2"/>
      <c r="K41" s="2"/>
      <c r="AE41" s="74" t="s">
        <v>358</v>
      </c>
    </row>
    <row r="42" spans="1:31" s="76" customFormat="1" ht="34.5" customHeight="1">
      <c r="A42" s="312" t="s">
        <v>52</v>
      </c>
      <c r="B42" s="313" t="s">
        <v>204</v>
      </c>
      <c r="C42" s="313" t="s">
        <v>218</v>
      </c>
      <c r="D42" s="313"/>
      <c r="E42" s="313" t="s">
        <v>169</v>
      </c>
      <c r="F42" s="313"/>
      <c r="G42" s="313" t="s">
        <v>170</v>
      </c>
      <c r="H42" s="313"/>
      <c r="I42" s="313" t="s">
        <v>200</v>
      </c>
      <c r="J42" s="313"/>
      <c r="K42" s="313" t="s">
        <v>129</v>
      </c>
      <c r="L42" s="313"/>
      <c r="M42" s="313"/>
      <c r="N42" s="313"/>
      <c r="O42" s="313"/>
      <c r="P42" s="313"/>
      <c r="Q42" s="313"/>
      <c r="R42" s="313"/>
      <c r="S42" s="313"/>
      <c r="T42" s="313"/>
      <c r="U42" s="313" t="s">
        <v>219</v>
      </c>
      <c r="V42" s="313"/>
      <c r="W42" s="313"/>
      <c r="X42" s="313"/>
      <c r="Y42" s="313"/>
      <c r="Z42" s="313" t="s">
        <v>308</v>
      </c>
      <c r="AA42" s="313"/>
      <c r="AB42" s="313"/>
      <c r="AC42" s="313"/>
      <c r="AD42" s="313"/>
      <c r="AE42" s="313"/>
    </row>
    <row r="43" spans="1:31" s="76" customFormat="1" ht="63.75" customHeight="1">
      <c r="A43" s="312"/>
      <c r="B43" s="313"/>
      <c r="C43" s="313"/>
      <c r="D43" s="313"/>
      <c r="E43" s="313"/>
      <c r="F43" s="313"/>
      <c r="G43" s="313"/>
      <c r="H43" s="313"/>
      <c r="I43" s="313"/>
      <c r="J43" s="313"/>
      <c r="K43" s="313" t="s">
        <v>229</v>
      </c>
      <c r="L43" s="313"/>
      <c r="M43" s="313" t="s">
        <v>230</v>
      </c>
      <c r="N43" s="313"/>
      <c r="O43" s="313" t="s">
        <v>217</v>
      </c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</row>
    <row r="44" spans="1:31" s="77" customFormat="1" ht="82.5" customHeight="1">
      <c r="A44" s="312"/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 t="s">
        <v>201</v>
      </c>
      <c r="P44" s="313"/>
      <c r="Q44" s="313" t="s">
        <v>202</v>
      </c>
      <c r="R44" s="313"/>
      <c r="S44" s="313" t="s">
        <v>203</v>
      </c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</row>
    <row r="45" spans="1:31" s="76" customFormat="1" ht="18" customHeight="1">
      <c r="A45" s="7">
        <v>1</v>
      </c>
      <c r="B45" s="8">
        <v>2</v>
      </c>
      <c r="C45" s="313">
        <v>3</v>
      </c>
      <c r="D45" s="313"/>
      <c r="E45" s="313">
        <v>4</v>
      </c>
      <c r="F45" s="313"/>
      <c r="G45" s="313">
        <v>5</v>
      </c>
      <c r="H45" s="313"/>
      <c r="I45" s="313">
        <v>6</v>
      </c>
      <c r="J45" s="313"/>
      <c r="K45" s="324">
        <v>7</v>
      </c>
      <c r="L45" s="326"/>
      <c r="M45" s="324">
        <v>8</v>
      </c>
      <c r="N45" s="326"/>
      <c r="O45" s="313">
        <v>9</v>
      </c>
      <c r="P45" s="313"/>
      <c r="Q45" s="312">
        <v>10</v>
      </c>
      <c r="R45" s="312"/>
      <c r="S45" s="313">
        <v>11</v>
      </c>
      <c r="T45" s="313"/>
      <c r="U45" s="313">
        <v>12</v>
      </c>
      <c r="V45" s="313"/>
      <c r="W45" s="313"/>
      <c r="X45" s="313"/>
      <c r="Y45" s="313"/>
      <c r="Z45" s="313">
        <v>13</v>
      </c>
      <c r="AA45" s="313"/>
      <c r="AB45" s="313"/>
      <c r="AC45" s="313"/>
      <c r="AD45" s="313"/>
      <c r="AE45" s="313"/>
    </row>
    <row r="46" spans="1:31" s="76" customFormat="1" ht="20.100000000000001" customHeight="1">
      <c r="A46" s="88"/>
      <c r="B46" s="90" t="s">
        <v>490</v>
      </c>
      <c r="C46" s="405" t="s">
        <v>506</v>
      </c>
      <c r="D46" s="405"/>
      <c r="E46" s="409">
        <v>50</v>
      </c>
      <c r="F46" s="409"/>
      <c r="G46" s="409"/>
      <c r="H46" s="409"/>
      <c r="I46" s="409"/>
      <c r="J46" s="409"/>
      <c r="K46" s="407">
        <v>50</v>
      </c>
      <c r="L46" s="408"/>
      <c r="M46" s="407">
        <v>50</v>
      </c>
      <c r="N46" s="408"/>
      <c r="O46" s="484"/>
      <c r="P46" s="484"/>
      <c r="Q46" s="409"/>
      <c r="R46" s="409"/>
      <c r="S46" s="409">
        <v>50</v>
      </c>
      <c r="T46" s="409"/>
      <c r="U46" s="401" t="s">
        <v>507</v>
      </c>
      <c r="V46" s="401"/>
      <c r="W46" s="401"/>
      <c r="X46" s="401"/>
      <c r="Y46" s="401"/>
      <c r="Z46" s="449"/>
      <c r="AA46" s="449"/>
      <c r="AB46" s="449"/>
      <c r="AC46" s="449"/>
      <c r="AD46" s="449"/>
      <c r="AE46" s="449"/>
    </row>
    <row r="47" spans="1:31" s="76" customFormat="1" ht="20.100000000000001" customHeight="1">
      <c r="A47" s="88"/>
      <c r="B47" s="90"/>
      <c r="C47" s="405"/>
      <c r="D47" s="405"/>
      <c r="E47" s="409"/>
      <c r="F47" s="409"/>
      <c r="G47" s="409"/>
      <c r="H47" s="409"/>
      <c r="I47" s="409"/>
      <c r="J47" s="409"/>
      <c r="K47" s="407"/>
      <c r="L47" s="408"/>
      <c r="M47" s="407">
        <f t="shared" ref="M47:M52" si="2">SUM(O47,Q47,S47)</f>
        <v>0</v>
      </c>
      <c r="N47" s="408"/>
      <c r="O47" s="409"/>
      <c r="P47" s="409"/>
      <c r="Q47" s="409"/>
      <c r="R47" s="409"/>
      <c r="S47" s="409"/>
      <c r="T47" s="409"/>
      <c r="U47" s="401"/>
      <c r="V47" s="401"/>
      <c r="W47" s="401"/>
      <c r="X47" s="401"/>
      <c r="Y47" s="401"/>
      <c r="Z47" s="449"/>
      <c r="AA47" s="449"/>
      <c r="AB47" s="449"/>
      <c r="AC47" s="449"/>
      <c r="AD47" s="449"/>
      <c r="AE47" s="449"/>
    </row>
    <row r="48" spans="1:31" s="76" customFormat="1" ht="20.100000000000001" customHeight="1">
      <c r="A48" s="88"/>
      <c r="B48" s="90"/>
      <c r="C48" s="405"/>
      <c r="D48" s="405"/>
      <c r="E48" s="409"/>
      <c r="F48" s="409"/>
      <c r="G48" s="409"/>
      <c r="H48" s="409"/>
      <c r="I48" s="409"/>
      <c r="J48" s="409"/>
      <c r="K48" s="407"/>
      <c r="L48" s="408"/>
      <c r="M48" s="407">
        <f t="shared" si="2"/>
        <v>0</v>
      </c>
      <c r="N48" s="408"/>
      <c r="O48" s="409"/>
      <c r="P48" s="409"/>
      <c r="Q48" s="409"/>
      <c r="R48" s="409"/>
      <c r="S48" s="409"/>
      <c r="T48" s="409"/>
      <c r="U48" s="401"/>
      <c r="V48" s="401"/>
      <c r="W48" s="401"/>
      <c r="X48" s="401"/>
      <c r="Y48" s="401"/>
      <c r="Z48" s="449"/>
      <c r="AA48" s="449"/>
      <c r="AB48" s="449"/>
      <c r="AC48" s="449"/>
      <c r="AD48" s="449"/>
      <c r="AE48" s="449"/>
    </row>
    <row r="49" spans="1:31" s="76" customFormat="1" ht="20.100000000000001" customHeight="1">
      <c r="A49" s="88"/>
      <c r="B49" s="90"/>
      <c r="C49" s="405"/>
      <c r="D49" s="405"/>
      <c r="E49" s="409"/>
      <c r="F49" s="409"/>
      <c r="G49" s="409"/>
      <c r="H49" s="409"/>
      <c r="I49" s="409"/>
      <c r="J49" s="409"/>
      <c r="K49" s="407"/>
      <c r="L49" s="408"/>
      <c r="M49" s="407">
        <f t="shared" si="2"/>
        <v>0</v>
      </c>
      <c r="N49" s="408"/>
      <c r="O49" s="409"/>
      <c r="P49" s="409"/>
      <c r="Q49" s="409"/>
      <c r="R49" s="409"/>
      <c r="S49" s="409"/>
      <c r="T49" s="409"/>
      <c r="U49" s="401"/>
      <c r="V49" s="401"/>
      <c r="W49" s="401"/>
      <c r="X49" s="401"/>
      <c r="Y49" s="401"/>
      <c r="Z49" s="449"/>
      <c r="AA49" s="449"/>
      <c r="AB49" s="449"/>
      <c r="AC49" s="449"/>
      <c r="AD49" s="449"/>
      <c r="AE49" s="449"/>
    </row>
    <row r="50" spans="1:31" s="76" customFormat="1" ht="20.100000000000001" customHeight="1">
      <c r="A50" s="88"/>
      <c r="B50" s="90"/>
      <c r="C50" s="405"/>
      <c r="D50" s="405"/>
      <c r="E50" s="409"/>
      <c r="F50" s="409"/>
      <c r="G50" s="409"/>
      <c r="H50" s="409"/>
      <c r="I50" s="409"/>
      <c r="J50" s="409"/>
      <c r="K50" s="407"/>
      <c r="L50" s="408"/>
      <c r="M50" s="407">
        <f t="shared" si="2"/>
        <v>0</v>
      </c>
      <c r="N50" s="408"/>
      <c r="O50" s="409"/>
      <c r="P50" s="409"/>
      <c r="Q50" s="409"/>
      <c r="R50" s="409"/>
      <c r="S50" s="409"/>
      <c r="T50" s="409"/>
      <c r="U50" s="401"/>
      <c r="V50" s="401"/>
      <c r="W50" s="401"/>
      <c r="X50" s="401"/>
      <c r="Y50" s="401"/>
      <c r="Z50" s="449"/>
      <c r="AA50" s="449"/>
      <c r="AB50" s="449"/>
      <c r="AC50" s="449"/>
      <c r="AD50" s="449"/>
      <c r="AE50" s="449"/>
    </row>
    <row r="51" spans="1:31" s="76" customFormat="1" ht="20.100000000000001" customHeight="1">
      <c r="A51" s="88"/>
      <c r="B51" s="90"/>
      <c r="C51" s="405"/>
      <c r="D51" s="405"/>
      <c r="E51" s="409"/>
      <c r="F51" s="409"/>
      <c r="G51" s="409"/>
      <c r="H51" s="409"/>
      <c r="I51" s="409"/>
      <c r="J51" s="409"/>
      <c r="K51" s="407"/>
      <c r="L51" s="408"/>
      <c r="M51" s="407">
        <f t="shared" si="2"/>
        <v>0</v>
      </c>
      <c r="N51" s="408"/>
      <c r="O51" s="409"/>
      <c r="P51" s="409"/>
      <c r="Q51" s="409"/>
      <c r="R51" s="409"/>
      <c r="S51" s="409"/>
      <c r="T51" s="409"/>
      <c r="U51" s="401"/>
      <c r="V51" s="401"/>
      <c r="W51" s="401"/>
      <c r="X51" s="401"/>
      <c r="Y51" s="401"/>
      <c r="Z51" s="449"/>
      <c r="AA51" s="449"/>
      <c r="AB51" s="449"/>
      <c r="AC51" s="449"/>
      <c r="AD51" s="449"/>
      <c r="AE51" s="449"/>
    </row>
    <row r="52" spans="1:31" s="76" customFormat="1" ht="20.100000000000001" customHeight="1">
      <c r="A52" s="88"/>
      <c r="B52" s="90"/>
      <c r="C52" s="405"/>
      <c r="D52" s="405"/>
      <c r="E52" s="409"/>
      <c r="F52" s="409"/>
      <c r="G52" s="409"/>
      <c r="H52" s="409"/>
      <c r="I52" s="409"/>
      <c r="J52" s="409"/>
      <c r="K52" s="407"/>
      <c r="L52" s="408"/>
      <c r="M52" s="407">
        <f t="shared" si="2"/>
        <v>0</v>
      </c>
      <c r="N52" s="408"/>
      <c r="O52" s="409"/>
      <c r="P52" s="409"/>
      <c r="Q52" s="409"/>
      <c r="R52" s="409"/>
      <c r="S52" s="409"/>
      <c r="T52" s="409"/>
      <c r="U52" s="401"/>
      <c r="V52" s="401"/>
      <c r="W52" s="401"/>
      <c r="X52" s="401"/>
      <c r="Y52" s="401"/>
      <c r="Z52" s="449"/>
      <c r="AA52" s="449"/>
      <c r="AB52" s="449"/>
      <c r="AC52" s="449"/>
      <c r="AD52" s="449"/>
      <c r="AE52" s="449"/>
    </row>
    <row r="53" spans="1:31" s="76" customFormat="1" ht="20.100000000000001" customHeight="1">
      <c r="A53" s="335" t="s">
        <v>56</v>
      </c>
      <c r="B53" s="336"/>
      <c r="C53" s="336"/>
      <c r="D53" s="337"/>
      <c r="E53" s="412">
        <f>SUM(E46:E52)</f>
        <v>50</v>
      </c>
      <c r="F53" s="412"/>
      <c r="G53" s="412">
        <f>SUM(G46:G52)</f>
        <v>0</v>
      </c>
      <c r="H53" s="412"/>
      <c r="I53" s="412">
        <f>SUM(I46:I52)</f>
        <v>0</v>
      </c>
      <c r="J53" s="412"/>
      <c r="K53" s="412">
        <f>SUM(K46:K52)</f>
        <v>50</v>
      </c>
      <c r="L53" s="412"/>
      <c r="M53" s="412">
        <f>SUM(M46:M52)</f>
        <v>50</v>
      </c>
      <c r="N53" s="412"/>
      <c r="O53" s="412">
        <f>SUM(O46:O52)</f>
        <v>0</v>
      </c>
      <c r="P53" s="412"/>
      <c r="Q53" s="412">
        <f>SUM(Q46:Q52)</f>
        <v>0</v>
      </c>
      <c r="R53" s="412"/>
      <c r="S53" s="412">
        <f>SUM(S46:S52)</f>
        <v>50</v>
      </c>
      <c r="T53" s="412"/>
      <c r="U53" s="447"/>
      <c r="V53" s="447"/>
      <c r="W53" s="447"/>
      <c r="X53" s="447"/>
      <c r="Y53" s="447"/>
      <c r="Z53" s="448"/>
      <c r="AA53" s="448"/>
      <c r="AB53" s="448"/>
      <c r="AC53" s="448"/>
      <c r="AD53" s="448"/>
      <c r="AE53" s="448"/>
    </row>
    <row r="54" spans="1:31" ht="20.100000000000001" customHeight="1">
      <c r="A54" s="18"/>
      <c r="B54" s="18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</row>
    <row r="55" spans="1:31" ht="20.100000000000001" customHeight="1">
      <c r="A55" s="18"/>
      <c r="B55" s="18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</row>
    <row r="56" spans="1:31" s="5" customFormat="1" ht="20.100000000000001" customHeight="1">
      <c r="C56" s="43"/>
      <c r="D56" s="43"/>
      <c r="E56" s="43"/>
      <c r="F56" s="43"/>
      <c r="G56" s="43"/>
      <c r="H56" s="43"/>
      <c r="I56" s="43"/>
      <c r="J56" s="43"/>
      <c r="K56" s="43"/>
    </row>
    <row r="57" spans="1:31" s="37" customFormat="1" ht="20.100000000000001" customHeight="1">
      <c r="B57" s="403" t="s">
        <v>370</v>
      </c>
      <c r="C57" s="443"/>
      <c r="D57" s="443"/>
      <c r="E57" s="443"/>
      <c r="F57" s="443"/>
      <c r="G57" s="71"/>
      <c r="H57" s="71"/>
      <c r="I57" s="71"/>
      <c r="J57" s="71"/>
      <c r="K57" s="71"/>
      <c r="L57" s="444" t="s">
        <v>189</v>
      </c>
      <c r="M57" s="444"/>
      <c r="N57" s="444"/>
      <c r="O57" s="444"/>
      <c r="P57" s="444"/>
      <c r="Q57" s="72"/>
      <c r="R57" s="72"/>
      <c r="S57" s="72"/>
      <c r="T57" s="72"/>
      <c r="U57" s="72"/>
      <c r="V57" s="445" t="s">
        <v>473</v>
      </c>
      <c r="W57" s="446"/>
      <c r="X57" s="446"/>
      <c r="Y57" s="446"/>
      <c r="Z57" s="446"/>
    </row>
    <row r="58" spans="1:31" s="5" customFormat="1" ht="19.5" customHeight="1">
      <c r="B58" s="4"/>
      <c r="C58" s="5" t="s">
        <v>80</v>
      </c>
      <c r="E58" s="46"/>
      <c r="F58" s="46"/>
      <c r="G58" s="46"/>
      <c r="H58" s="46"/>
      <c r="I58" s="46"/>
      <c r="J58" s="46"/>
      <c r="K58" s="46"/>
      <c r="M58" s="4"/>
      <c r="N58" s="27" t="s">
        <v>81</v>
      </c>
      <c r="O58" s="4"/>
      <c r="Q58" s="46"/>
      <c r="R58" s="46"/>
      <c r="S58" s="46"/>
      <c r="V58" s="333" t="s">
        <v>122</v>
      </c>
      <c r="W58" s="333"/>
      <c r="X58" s="333"/>
      <c r="Y58" s="333"/>
      <c r="Z58" s="333"/>
    </row>
    <row r="59" spans="1:31" ht="20.100000000000001" customHeight="1">
      <c r="B59" s="39"/>
      <c r="C59" s="39"/>
      <c r="D59" s="39"/>
      <c r="E59" s="39"/>
      <c r="F59" s="39"/>
      <c r="G59" s="39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39"/>
      <c r="U59" s="39"/>
    </row>
    <row r="60" spans="1:31" ht="20.100000000000001" customHeight="1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</row>
    <row r="61" spans="1:31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</row>
    <row r="62" spans="1:31">
      <c r="B62" s="40"/>
    </row>
    <row r="65" spans="2:2" ht="19.5">
      <c r="B65" s="41"/>
    </row>
    <row r="66" spans="2:2" ht="19.5">
      <c r="B66" s="41"/>
    </row>
    <row r="67" spans="2:2" ht="19.5">
      <c r="B67" s="41"/>
    </row>
    <row r="68" spans="2:2" ht="19.5">
      <c r="B68" s="41"/>
    </row>
    <row r="69" spans="2:2" ht="19.5">
      <c r="B69" s="41"/>
    </row>
    <row r="70" spans="2:2" ht="19.5">
      <c r="B70" s="41"/>
    </row>
    <row r="71" spans="2:2" ht="19.5">
      <c r="B71" s="41"/>
    </row>
  </sheetData>
  <mergeCells count="252">
    <mergeCell ref="AC10:AE10"/>
    <mergeCell ref="AC11:AE11"/>
    <mergeCell ref="G18:M18"/>
    <mergeCell ref="S45:T45"/>
    <mergeCell ref="E45:F45"/>
    <mergeCell ref="B33:F33"/>
    <mergeCell ref="AC9:AE9"/>
    <mergeCell ref="R6:U6"/>
    <mergeCell ref="N5:Q5"/>
    <mergeCell ref="N6:Q6"/>
    <mergeCell ref="N7:Q7"/>
    <mergeCell ref="AC6:AE6"/>
    <mergeCell ref="AC8:AE8"/>
    <mergeCell ref="Z8:AB8"/>
    <mergeCell ref="Z7:AB7"/>
    <mergeCell ref="AC7:AE7"/>
    <mergeCell ref="V5:Y5"/>
    <mergeCell ref="V6:Y6"/>
    <mergeCell ref="V7:Y7"/>
    <mergeCell ref="V8:Y8"/>
    <mergeCell ref="AC4:AE5"/>
    <mergeCell ref="Z6:AB6"/>
    <mergeCell ref="Z4:AB5"/>
    <mergeCell ref="Z45:AE45"/>
    <mergeCell ref="M53:N53"/>
    <mergeCell ref="O53:P53"/>
    <mergeCell ref="U47:Y47"/>
    <mergeCell ref="M51:N51"/>
    <mergeCell ref="O51:P51"/>
    <mergeCell ref="Q51:R51"/>
    <mergeCell ref="M50:N50"/>
    <mergeCell ref="L28:P28"/>
    <mergeCell ref="L29:L30"/>
    <mergeCell ref="M45:N45"/>
    <mergeCell ref="O45:P45"/>
    <mergeCell ref="K45:L45"/>
    <mergeCell ref="V29:V30"/>
    <mergeCell ref="Q29:Q30"/>
    <mergeCell ref="H29:K29"/>
    <mergeCell ref="U42:Y44"/>
    <mergeCell ref="U45:Y45"/>
    <mergeCell ref="U46:Y46"/>
    <mergeCell ref="G48:H48"/>
    <mergeCell ref="G45:H45"/>
    <mergeCell ref="G46:H46"/>
    <mergeCell ref="I45:J45"/>
    <mergeCell ref="V28:Z28"/>
    <mergeCell ref="Q28:U28"/>
    <mergeCell ref="Z46:AE46"/>
    <mergeCell ref="Z49:AE49"/>
    <mergeCell ref="AA29:AA30"/>
    <mergeCell ref="G29:G30"/>
    <mergeCell ref="M29:P29"/>
    <mergeCell ref="G51:H51"/>
    <mergeCell ref="Z51:AE51"/>
    <mergeCell ref="Z47:AE47"/>
    <mergeCell ref="Z48:AE48"/>
    <mergeCell ref="R29:U29"/>
    <mergeCell ref="Q45:R45"/>
    <mergeCell ref="Q50:R50"/>
    <mergeCell ref="Q48:R48"/>
    <mergeCell ref="I47:J47"/>
    <mergeCell ref="I49:J49"/>
    <mergeCell ref="Q47:R47"/>
    <mergeCell ref="M43:N44"/>
    <mergeCell ref="Z42:AE44"/>
    <mergeCell ref="AB29:AE29"/>
    <mergeCell ref="O48:P48"/>
    <mergeCell ref="O46:P46"/>
    <mergeCell ref="O49:P49"/>
    <mergeCell ref="S48:T48"/>
    <mergeCell ref="A42:A44"/>
    <mergeCell ref="B42:B44"/>
    <mergeCell ref="C42:D44"/>
    <mergeCell ref="I42:J44"/>
    <mergeCell ref="A28:A30"/>
    <mergeCell ref="E47:F47"/>
    <mergeCell ref="G47:H47"/>
    <mergeCell ref="E46:F46"/>
    <mergeCell ref="K43:L44"/>
    <mergeCell ref="K47:L47"/>
    <mergeCell ref="C45:D45"/>
    <mergeCell ref="B31:F31"/>
    <mergeCell ref="B32:F32"/>
    <mergeCell ref="B28:F30"/>
    <mergeCell ref="E42:F44"/>
    <mergeCell ref="K42:T42"/>
    <mergeCell ref="G42:H44"/>
    <mergeCell ref="A36:F36"/>
    <mergeCell ref="B35:F35"/>
    <mergeCell ref="B34:F34"/>
    <mergeCell ref="A37:F37"/>
    <mergeCell ref="I53:J53"/>
    <mergeCell ref="K52:L52"/>
    <mergeCell ref="K51:L51"/>
    <mergeCell ref="I51:J51"/>
    <mergeCell ref="C50:D50"/>
    <mergeCell ref="E50:F50"/>
    <mergeCell ref="G50:H50"/>
    <mergeCell ref="I50:J50"/>
    <mergeCell ref="E51:F51"/>
    <mergeCell ref="G52:H52"/>
    <mergeCell ref="E53:F53"/>
    <mergeCell ref="G53:H53"/>
    <mergeCell ref="I52:J52"/>
    <mergeCell ref="C52:D52"/>
    <mergeCell ref="E52:F52"/>
    <mergeCell ref="A4:A5"/>
    <mergeCell ref="B4:B5"/>
    <mergeCell ref="C4:F5"/>
    <mergeCell ref="N9:Q9"/>
    <mergeCell ref="G8:M8"/>
    <mergeCell ref="G9:M9"/>
    <mergeCell ref="N8:Q8"/>
    <mergeCell ref="C6:F6"/>
    <mergeCell ref="N4:Y4"/>
    <mergeCell ref="V9:Y9"/>
    <mergeCell ref="R9:U9"/>
    <mergeCell ref="C8:F8"/>
    <mergeCell ref="R5:U5"/>
    <mergeCell ref="G4:M5"/>
    <mergeCell ref="G6:M6"/>
    <mergeCell ref="G7:M7"/>
    <mergeCell ref="R7:U7"/>
    <mergeCell ref="C7:F7"/>
    <mergeCell ref="R8:U8"/>
    <mergeCell ref="G15:M17"/>
    <mergeCell ref="R11:U11"/>
    <mergeCell ref="C10:F10"/>
    <mergeCell ref="G10:M10"/>
    <mergeCell ref="A11:M11"/>
    <mergeCell ref="Z9:AB9"/>
    <mergeCell ref="Z10:AB10"/>
    <mergeCell ref="Z11:AB11"/>
    <mergeCell ref="N11:Q11"/>
    <mergeCell ref="R10:U10"/>
    <mergeCell ref="C9:F9"/>
    <mergeCell ref="N10:Q10"/>
    <mergeCell ref="V10:Y10"/>
    <mergeCell ref="V11:Y11"/>
    <mergeCell ref="N15:P17"/>
    <mergeCell ref="G22:M22"/>
    <mergeCell ref="G21:M21"/>
    <mergeCell ref="A23:M23"/>
    <mergeCell ref="C22:F22"/>
    <mergeCell ref="C21:F21"/>
    <mergeCell ref="G28:K28"/>
    <mergeCell ref="C19:F19"/>
    <mergeCell ref="G19:M19"/>
    <mergeCell ref="Z15:AB17"/>
    <mergeCell ref="Z18:AB18"/>
    <mergeCell ref="Q23:S23"/>
    <mergeCell ref="C18:F18"/>
    <mergeCell ref="N22:P22"/>
    <mergeCell ref="N23:P23"/>
    <mergeCell ref="Q19:S19"/>
    <mergeCell ref="Q20:S20"/>
    <mergeCell ref="C20:F20"/>
    <mergeCell ref="G20:M20"/>
    <mergeCell ref="A15:A17"/>
    <mergeCell ref="B15:B17"/>
    <mergeCell ref="C15:F17"/>
    <mergeCell ref="Z19:AB19"/>
    <mergeCell ref="Z20:AB20"/>
    <mergeCell ref="Q15:Y15"/>
    <mergeCell ref="C49:D49"/>
    <mergeCell ref="K46:L46"/>
    <mergeCell ref="O50:P50"/>
    <mergeCell ref="C47:D47"/>
    <mergeCell ref="C46:D46"/>
    <mergeCell ref="E48:F48"/>
    <mergeCell ref="C51:D51"/>
    <mergeCell ref="K49:L49"/>
    <mergeCell ref="M49:N49"/>
    <mergeCell ref="C48:D48"/>
    <mergeCell ref="E49:F49"/>
    <mergeCell ref="G49:H49"/>
    <mergeCell ref="AB1:AE1"/>
    <mergeCell ref="Q44:R44"/>
    <mergeCell ref="O43:T43"/>
    <mergeCell ref="S44:T44"/>
    <mergeCell ref="O44:P44"/>
    <mergeCell ref="N19:P19"/>
    <mergeCell ref="N20:P20"/>
    <mergeCell ref="Q18:S18"/>
    <mergeCell ref="N18:P18"/>
    <mergeCell ref="AC23:AE23"/>
    <mergeCell ref="N21:P21"/>
    <mergeCell ref="W16:Y17"/>
    <mergeCell ref="W18:Y18"/>
    <mergeCell ref="Q16:S17"/>
    <mergeCell ref="T16:V17"/>
    <mergeCell ref="Q22:S22"/>
    <mergeCell ref="T18:V18"/>
    <mergeCell ref="T19:V19"/>
    <mergeCell ref="T21:V21"/>
    <mergeCell ref="Q21:S21"/>
    <mergeCell ref="T22:V22"/>
    <mergeCell ref="W29:Z29"/>
    <mergeCell ref="W23:Y23"/>
    <mergeCell ref="AA28:AE28"/>
    <mergeCell ref="U52:Y52"/>
    <mergeCell ref="U48:Y48"/>
    <mergeCell ref="S50:T50"/>
    <mergeCell ref="U50:Y50"/>
    <mergeCell ref="S46:T46"/>
    <mergeCell ref="I48:J48"/>
    <mergeCell ref="K48:L48"/>
    <mergeCell ref="M48:N48"/>
    <mergeCell ref="K50:L50"/>
    <mergeCell ref="Q46:R46"/>
    <mergeCell ref="S47:T47"/>
    <mergeCell ref="Q49:R49"/>
    <mergeCell ref="S49:T49"/>
    <mergeCell ref="M52:N52"/>
    <mergeCell ref="O47:P47"/>
    <mergeCell ref="M47:N47"/>
    <mergeCell ref="M46:N46"/>
    <mergeCell ref="I46:J46"/>
    <mergeCell ref="AC15:AE17"/>
    <mergeCell ref="AC18:AE18"/>
    <mergeCell ref="AC19:AE19"/>
    <mergeCell ref="AC20:AE20"/>
    <mergeCell ref="AC21:AE21"/>
    <mergeCell ref="AC22:AE22"/>
    <mergeCell ref="V58:Z58"/>
    <mergeCell ref="B57:F57"/>
    <mergeCell ref="L57:P57"/>
    <mergeCell ref="V57:Z57"/>
    <mergeCell ref="Q53:R53"/>
    <mergeCell ref="K53:L53"/>
    <mergeCell ref="S53:T53"/>
    <mergeCell ref="U53:Y53"/>
    <mergeCell ref="Z53:AE53"/>
    <mergeCell ref="A53:D53"/>
    <mergeCell ref="Z52:AE52"/>
    <mergeCell ref="O52:P52"/>
    <mergeCell ref="S52:T52"/>
    <mergeCell ref="U49:Y49"/>
    <mergeCell ref="S51:T51"/>
    <mergeCell ref="U51:Y51"/>
    <mergeCell ref="Z50:AE50"/>
    <mergeCell ref="Q52:R52"/>
    <mergeCell ref="T23:V23"/>
    <mergeCell ref="W19:Y19"/>
    <mergeCell ref="W20:Y20"/>
    <mergeCell ref="Z23:AB23"/>
    <mergeCell ref="T20:V20"/>
    <mergeCell ref="W21:Y21"/>
    <mergeCell ref="W22:Y22"/>
    <mergeCell ref="Z21:AB21"/>
    <mergeCell ref="Z22:AB22"/>
  </mergeCells>
  <phoneticPr fontId="3" type="noConversion"/>
  <pageMargins left="1.1811023622047245" right="0.39370078740157483" top="0.78740157480314965" bottom="0.78740157480314965" header="0.47244094488188981" footer="0.31496062992125984"/>
  <pageSetup paperSize="9" scale="35" orientation="landscape" verticalDpi="1200" r:id="rId1"/>
  <headerFooter alignWithMargins="0">
    <oddHeader xml:space="preserve">&amp;C&amp;"Times New Roman,обычный"&amp;14
 15&amp;R
&amp;"Times New Roman,обычный"&amp;14Продовження додатка 1
Таблиця 6
</oddHeader>
  </headerFooter>
  <ignoredErrors>
    <ignoredError sqref="H36:P36 N11 R11:Y11 Q23 T23 W23 E53:T53 V36:AE36" formulaRange="1"/>
    <ignoredError sqref="AA37:AE37 G37:Z37 AA11:AB11 AA23:AE23 AA7:AB7 AA19:AB19 AD19:AE19 AA8:AB8 AA9:AB9 AA10:AB10 AD7:AE7 AD8:AE8 AD9:AE9 AD10:AE10 AD11:AE11 AA20:AB20 AD20:AE20 AA21:AB21 AA22:AB22 AD21:AE21 AD22:AE22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12</vt:i4>
      </vt:variant>
    </vt:vector>
  </HeadingPairs>
  <TitlesOfParts>
    <vt:vector size="20" baseType="lpstr">
      <vt:lpstr>Осн. фін. пок.</vt:lpstr>
      <vt:lpstr>I. Фін результат</vt:lpstr>
      <vt:lpstr>ІІ. Розр. з бюджетом</vt:lpstr>
      <vt:lpstr>ІІІ. Рух грош. коштів</vt:lpstr>
      <vt:lpstr>IV. Кап. інвестиції</vt:lpstr>
      <vt:lpstr> V. Коефіцієнти</vt:lpstr>
      <vt:lpstr>6.1. Інша інфо_1</vt:lpstr>
      <vt:lpstr>6.2. Інша інфо_2</vt:lpstr>
      <vt:lpstr>' V. Коефіцієнти'!Заголовки_для_печати</vt:lpstr>
      <vt:lpstr>'I. Фін результат'!Заголовки_для_печати</vt:lpstr>
      <vt:lpstr>'ІІ. Розр. з бюджетом'!Заголовки_для_печати</vt:lpstr>
      <vt:lpstr>'ІІІ. Рух грош. коштів'!Заголовки_для_печати</vt:lpstr>
      <vt:lpstr>'Осн. фін. пок.'!Заголовки_для_печати</vt:lpstr>
      <vt:lpstr>' V. Коефіцієнти'!Область_печати</vt:lpstr>
      <vt:lpstr>'6.1. Інша інфо_1'!Область_печати</vt:lpstr>
      <vt:lpstr>'6.2. Інша інфо_2'!Область_печати</vt:lpstr>
      <vt:lpstr>'IV. Кап. інвестиції'!Область_печати</vt:lpstr>
      <vt:lpstr>'ІІ. Розр. з бюджетом'!Область_печати</vt:lpstr>
      <vt:lpstr>'ІІІ. Рух грош. коштів'!Область_печати</vt:lpstr>
      <vt:lpstr>'Осн. фін. пок.'!Область_печати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Христина Богак</cp:lastModifiedBy>
  <cp:lastPrinted>2021-09-07T11:34:17Z</cp:lastPrinted>
  <dcterms:created xsi:type="dcterms:W3CDTF">2003-03-13T16:00:22Z</dcterms:created>
  <dcterms:modified xsi:type="dcterms:W3CDTF">2021-09-07T11:34:24Z</dcterms:modified>
</cp:coreProperties>
</file>