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0" yWindow="0" windowWidth="19320" windowHeight="12345"/>
  </bookViews>
  <sheets>
    <sheet name="дод 7" sheetId="1" r:id="rId1"/>
  </sheets>
  <definedNames>
    <definedName name="_ftn1" localSheetId="0">'дод 7'!#REF!</definedName>
    <definedName name="_ftnref1" localSheetId="0">'дод 7'!$A$40</definedName>
    <definedName name="_xlnm.Print_Area" localSheetId="0">'дод 7'!$A$1:$G$54</definedName>
  </definedNames>
  <calcPr calcId="125725"/>
</workbook>
</file>

<file path=xl/calcChain.xml><?xml version="1.0" encoding="utf-8"?>
<calcChain xmlns="http://schemas.openxmlformats.org/spreadsheetml/2006/main">
  <c r="G42" i="1"/>
  <c r="F42"/>
  <c r="E42"/>
  <c r="G39"/>
  <c r="G38"/>
  <c r="G37"/>
  <c r="F39"/>
  <c r="E39"/>
  <c r="G33"/>
  <c r="F33"/>
  <c r="E33"/>
  <c r="G30"/>
  <c r="F30"/>
  <c r="E30"/>
  <c r="E28" s="1"/>
  <c r="G27"/>
  <c r="F27"/>
  <c r="E27"/>
  <c r="G21"/>
  <c r="G49" s="1"/>
  <c r="G20"/>
  <c r="G19"/>
  <c r="F21"/>
  <c r="F18"/>
  <c r="F49" s="1"/>
  <c r="E21"/>
  <c r="G18"/>
  <c r="E18"/>
  <c r="F17"/>
  <c r="F20"/>
  <c r="F48" s="1"/>
  <c r="F26"/>
  <c r="F29"/>
  <c r="F28" s="1"/>
  <c r="F32"/>
  <c r="F35"/>
  <c r="F34" s="1"/>
  <c r="F38"/>
  <c r="F41"/>
  <c r="F40" s="1"/>
  <c r="E17"/>
  <c r="E16" s="1"/>
  <c r="G26"/>
  <c r="G25"/>
  <c r="E26"/>
  <c r="C41"/>
  <c r="C40" s="1"/>
  <c r="G41"/>
  <c r="G35"/>
  <c r="G32"/>
  <c r="G29"/>
  <c r="G48"/>
  <c r="C33"/>
  <c r="E49"/>
  <c r="C49"/>
  <c r="D49"/>
  <c r="D22"/>
  <c r="D17"/>
  <c r="D48"/>
  <c r="E20"/>
  <c r="E23"/>
  <c r="E22" s="1"/>
  <c r="E29"/>
  <c r="E32"/>
  <c r="E31" s="1"/>
  <c r="E35"/>
  <c r="E38"/>
  <c r="E41"/>
  <c r="E48"/>
  <c r="E34"/>
  <c r="E40"/>
  <c r="C48"/>
  <c r="D19"/>
  <c r="D25"/>
  <c r="D28"/>
  <c r="D31"/>
  <c r="D34"/>
  <c r="D37"/>
  <c r="D40"/>
  <c r="D43"/>
  <c r="E43"/>
  <c r="E19"/>
  <c r="E25"/>
  <c r="E37"/>
  <c r="F43"/>
  <c r="F19"/>
  <c r="F22"/>
  <c r="F25"/>
  <c r="F31"/>
  <c r="F37"/>
  <c r="G43"/>
  <c r="G16"/>
  <c r="G22"/>
  <c r="G28"/>
  <c r="G31"/>
  <c r="G34"/>
  <c r="G40"/>
  <c r="G47"/>
  <c r="C19"/>
  <c r="C16"/>
  <c r="C22"/>
  <c r="C25"/>
  <c r="C28"/>
  <c r="C31"/>
  <c r="C34"/>
  <c r="C37"/>
  <c r="C43"/>
  <c r="F16"/>
  <c r="F47" s="1"/>
  <c r="D16"/>
  <c r="D47" s="1"/>
  <c r="E47" l="1"/>
  <c r="C47"/>
</calcChain>
</file>

<file path=xl/sharedStrings.xml><?xml version="1.0" encoding="utf-8"?>
<sst xmlns="http://schemas.openxmlformats.org/spreadsheetml/2006/main" count="81" uniqueCount="38">
  <si>
    <t>Код</t>
  </si>
  <si>
    <t>Найменування показника</t>
  </si>
  <si>
    <t>(звіт)</t>
  </si>
  <si>
    <t>(затверджено)</t>
  </si>
  <si>
    <t>(план)</t>
  </si>
  <si>
    <t>Державне управління, у тому числі:</t>
  </si>
  <si>
    <t>Х</t>
  </si>
  <si>
    <t>загальний фонд</t>
  </si>
  <si>
    <t>спеціальний фонд</t>
  </si>
  <si>
    <t>Освіта, у тому числі:</t>
  </si>
  <si>
    <t>Охорона здоров’я, у тому числі:</t>
  </si>
  <si>
    <t>Соціальний захист та соціальне забезпечення, у тому числі:</t>
  </si>
  <si>
    <t>Культура і мистецтво, у тому числі:</t>
  </si>
  <si>
    <t>Фізична культура і спорт, у тому числі:</t>
  </si>
  <si>
    <t>Житлово-комунальне господарство, у тому числі:</t>
  </si>
  <si>
    <t>Економічна діяльність, у тому числі:</t>
  </si>
  <si>
    <t>8000[1]</t>
  </si>
  <si>
    <t>Інша діяльність, у тому числі:</t>
  </si>
  <si>
    <t>Міжбюджетні трансферти, у тому числі:</t>
  </si>
  <si>
    <t>реверсна дотація</t>
  </si>
  <si>
    <t>УСЬОГО, у тому числі:</t>
  </si>
  <si>
    <t>Додаток 7</t>
  </si>
  <si>
    <t xml:space="preserve">Граничні показники видатків бюджету </t>
  </si>
  <si>
    <t>за Типовою програмною класифікацією видатків та кредитування місцевого бюджету</t>
  </si>
  <si>
    <t>(код бюджету)</t>
  </si>
  <si>
    <t>(грн)</t>
  </si>
  <si>
    <t>2020 рік</t>
  </si>
  <si>
    <t>2021 рік</t>
  </si>
  <si>
    <t>2022 рік</t>
  </si>
  <si>
    <t>2023 рік</t>
  </si>
  <si>
    <t>2024 рік</t>
  </si>
  <si>
    <t>09530000000</t>
  </si>
  <si>
    <t>0100</t>
  </si>
  <si>
    <t>до рішення виконавчого</t>
  </si>
  <si>
    <t>комітету міської ради</t>
  </si>
  <si>
    <t>Керуючий справами виконкому                                                                                        Тарас КУХТАР</t>
  </si>
  <si>
    <t>загальний фонд, у тому числі:</t>
  </si>
  <si>
    <t>від 17.08.2021 № 225</t>
  </si>
</sst>
</file>

<file path=xl/styles.xml><?xml version="1.0" encoding="utf-8"?>
<styleSheet xmlns="http://schemas.openxmlformats.org/spreadsheetml/2006/main">
  <fonts count="12">
    <font>
      <sz val="10"/>
      <color theme="1"/>
      <name val="Calibri"/>
      <family val="2"/>
      <charset val="204"/>
      <scheme val="minor"/>
    </font>
    <font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b/>
      <sz val="10"/>
      <color indexed="8"/>
      <name val="Calibri"/>
      <family val="2"/>
      <charset val="204"/>
    </font>
    <font>
      <b/>
      <u/>
      <sz val="10"/>
      <color indexed="30"/>
      <name val="Calibri"/>
      <family val="2"/>
      <charset val="204"/>
    </font>
    <font>
      <sz val="14"/>
      <color indexed="8"/>
      <name val="Calibri"/>
      <family val="2"/>
      <charset val="204"/>
    </font>
    <font>
      <b/>
      <sz val="14"/>
      <color indexed="8"/>
      <name val="Calibri"/>
      <family val="2"/>
      <charset val="204"/>
    </font>
    <font>
      <sz val="14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u/>
      <sz val="10"/>
      <color theme="1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11" fillId="0" borderId="0" applyNumberFormat="0" applyFill="0" applyBorder="0" applyAlignment="0" applyProtection="0"/>
  </cellStyleXfs>
  <cellXfs count="36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0" fontId="3" fillId="0" borderId="2" xfId="0" applyFont="1" applyBorder="1" applyAlignment="1">
      <alignment horizontal="justify" vertical="center" wrapText="1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right"/>
    </xf>
    <xf numFmtId="49" fontId="0" fillId="0" borderId="0" xfId="0" applyNumberFormat="1"/>
    <xf numFmtId="49" fontId="1" fillId="0" borderId="0" xfId="0" applyNumberFormat="1" applyFont="1" applyAlignment="1">
      <alignment vertical="center"/>
    </xf>
    <xf numFmtId="49" fontId="1" fillId="0" borderId="3" xfId="0" applyNumberFormat="1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/>
    </xf>
    <xf numFmtId="49" fontId="3" fillId="0" borderId="0" xfId="0" applyNumberFormat="1" applyFont="1" applyAlignment="1">
      <alignment horizontal="justify" vertical="center"/>
    </xf>
    <xf numFmtId="49" fontId="4" fillId="0" borderId="3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vertical="center" wrapText="1"/>
    </xf>
    <xf numFmtId="0" fontId="5" fillId="0" borderId="0" xfId="0" applyFont="1"/>
    <xf numFmtId="49" fontId="6" fillId="0" borderId="3" xfId="1" applyNumberFormat="1" applyFont="1" applyBorder="1" applyAlignment="1">
      <alignment horizontal="center" vertical="center" wrapText="1"/>
    </xf>
    <xf numFmtId="3" fontId="4" fillId="0" borderId="2" xfId="0" applyNumberFormat="1" applyFont="1" applyBorder="1" applyAlignment="1">
      <alignment horizontal="center" vertical="center" wrapText="1"/>
    </xf>
    <xf numFmtId="3" fontId="3" fillId="0" borderId="2" xfId="0" applyNumberFormat="1" applyFont="1" applyBorder="1" applyAlignment="1">
      <alignment horizontal="center" vertical="center" wrapText="1"/>
    </xf>
    <xf numFmtId="49" fontId="7" fillId="0" borderId="0" xfId="0" applyNumberFormat="1" applyFont="1"/>
    <xf numFmtId="0" fontId="7" fillId="0" borderId="0" xfId="0" applyFont="1"/>
    <xf numFmtId="3" fontId="0" fillId="0" borderId="0" xfId="0" applyNumberFormat="1" applyAlignment="1">
      <alignment horizontal="center"/>
    </xf>
    <xf numFmtId="3" fontId="5" fillId="0" borderId="0" xfId="0" applyNumberFormat="1" applyFont="1" applyAlignment="1">
      <alignment horizontal="center"/>
    </xf>
    <xf numFmtId="49" fontId="8" fillId="0" borderId="0" xfId="0" applyNumberFormat="1" applyFont="1"/>
    <xf numFmtId="0" fontId="8" fillId="0" borderId="0" xfId="0" applyFont="1"/>
    <xf numFmtId="0" fontId="9" fillId="0" borderId="2" xfId="0" applyFont="1" applyBorder="1" applyAlignment="1">
      <alignment vertical="center" wrapText="1"/>
    </xf>
    <xf numFmtId="0" fontId="4" fillId="0" borderId="0" xfId="0" applyFont="1" applyAlignment="1">
      <alignment horizontal="center" vertical="center"/>
    </xf>
    <xf numFmtId="49" fontId="4" fillId="0" borderId="0" xfId="0" applyNumberFormat="1" applyFont="1" applyAlignment="1">
      <alignment vertical="center"/>
    </xf>
    <xf numFmtId="49" fontId="10" fillId="0" borderId="0" xfId="0" applyNumberFormat="1" applyFont="1" applyAlignment="1">
      <alignment vertical="center"/>
    </xf>
    <xf numFmtId="0" fontId="1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71"/>
  <sheetViews>
    <sheetView tabSelected="1" zoomScaleNormal="100" workbookViewId="0">
      <selection activeCell="F5" sqref="F5"/>
    </sheetView>
  </sheetViews>
  <sheetFormatPr defaultRowHeight="12.75"/>
  <cols>
    <col min="1" max="1" width="15.5703125" style="8" customWidth="1"/>
    <col min="2" max="2" width="49" customWidth="1"/>
    <col min="3" max="4" width="16.28515625" customWidth="1"/>
    <col min="5" max="5" width="15.42578125" customWidth="1"/>
    <col min="6" max="6" width="15.85546875" customWidth="1"/>
    <col min="7" max="7" width="15.5703125" customWidth="1"/>
    <col min="8" max="8" width="26" customWidth="1"/>
  </cols>
  <sheetData>
    <row r="2" spans="1:7" ht="15.75">
      <c r="F2" s="6" t="s">
        <v>21</v>
      </c>
    </row>
    <row r="3" spans="1:7" ht="15.75">
      <c r="F3" s="6" t="s">
        <v>33</v>
      </c>
    </row>
    <row r="4" spans="1:7" ht="33" customHeight="1">
      <c r="F4" s="30" t="s">
        <v>34</v>
      </c>
      <c r="G4" s="30"/>
    </row>
    <row r="5" spans="1:7" ht="15.75">
      <c r="F5" s="6" t="s">
        <v>37</v>
      </c>
    </row>
    <row r="7" spans="1:7" ht="18.75">
      <c r="A7" s="31" t="s">
        <v>22</v>
      </c>
      <c r="B7" s="31"/>
      <c r="C7" s="31"/>
      <c r="D7" s="31"/>
      <c r="E7" s="31"/>
      <c r="F7" s="31"/>
      <c r="G7" s="31"/>
    </row>
    <row r="8" spans="1:7" ht="18.75">
      <c r="A8" s="31" t="s">
        <v>23</v>
      </c>
      <c r="B8" s="31"/>
      <c r="C8" s="31"/>
      <c r="D8" s="31"/>
      <c r="E8" s="31"/>
      <c r="F8" s="31"/>
      <c r="G8" s="31"/>
    </row>
    <row r="9" spans="1:7" ht="18.75">
      <c r="A9" s="27"/>
      <c r="B9" s="27"/>
      <c r="C9" s="27"/>
      <c r="D9" s="27"/>
      <c r="E9" s="27"/>
      <c r="F9" s="27"/>
      <c r="G9" s="27"/>
    </row>
    <row r="10" spans="1:7" ht="18.75">
      <c r="A10" s="28" t="s">
        <v>31</v>
      </c>
    </row>
    <row r="11" spans="1:7" ht="15.75">
      <c r="A11" s="29" t="s">
        <v>24</v>
      </c>
    </row>
    <row r="12" spans="1:7" ht="16.5" thickBot="1">
      <c r="A12" s="9"/>
      <c r="G12" s="7" t="s">
        <v>25</v>
      </c>
    </row>
    <row r="13" spans="1:7" ht="21.75" customHeight="1">
      <c r="A13" s="32" t="s">
        <v>0</v>
      </c>
      <c r="B13" s="34" t="s">
        <v>1</v>
      </c>
      <c r="C13" s="1" t="s">
        <v>26</v>
      </c>
      <c r="D13" s="1" t="s">
        <v>27</v>
      </c>
      <c r="E13" s="1" t="s">
        <v>28</v>
      </c>
      <c r="F13" s="1" t="s">
        <v>29</v>
      </c>
      <c r="G13" s="1" t="s">
        <v>30</v>
      </c>
    </row>
    <row r="14" spans="1:7" ht="18.75" customHeight="1" thickBot="1">
      <c r="A14" s="33"/>
      <c r="B14" s="35"/>
      <c r="C14" s="2" t="s">
        <v>2</v>
      </c>
      <c r="D14" s="2" t="s">
        <v>3</v>
      </c>
      <c r="E14" s="2" t="s">
        <v>4</v>
      </c>
      <c r="F14" s="2" t="s">
        <v>4</v>
      </c>
      <c r="G14" s="2" t="s">
        <v>4</v>
      </c>
    </row>
    <row r="15" spans="1:7" ht="16.5" thickBot="1">
      <c r="A15" s="10">
        <v>1</v>
      </c>
      <c r="B15" s="3">
        <v>2</v>
      </c>
      <c r="C15" s="3">
        <v>3</v>
      </c>
      <c r="D15" s="3">
        <v>4</v>
      </c>
      <c r="E15" s="3">
        <v>5</v>
      </c>
      <c r="F15" s="3">
        <v>6</v>
      </c>
      <c r="G15" s="3">
        <v>7</v>
      </c>
    </row>
    <row r="16" spans="1:7" s="16" customFormat="1" ht="26.25" customHeight="1" thickBot="1">
      <c r="A16" s="14" t="s">
        <v>32</v>
      </c>
      <c r="B16" s="15" t="s">
        <v>5</v>
      </c>
      <c r="C16" s="18">
        <f>SUM(C17:C18)</f>
        <v>75167699</v>
      </c>
      <c r="D16" s="18">
        <f>SUM(D17:D18)</f>
        <v>82858473</v>
      </c>
      <c r="E16" s="18">
        <f>SUM(E17:E18)</f>
        <v>79866465</v>
      </c>
      <c r="F16" s="18">
        <f>SUM(F17:F18)</f>
        <v>87582867</v>
      </c>
      <c r="G16" s="18">
        <f>SUM(G17:G18)</f>
        <v>92837616</v>
      </c>
    </row>
    <row r="17" spans="1:7" ht="22.5" customHeight="1" thickBot="1">
      <c r="A17" s="11" t="s">
        <v>6</v>
      </c>
      <c r="B17" s="4" t="s">
        <v>7</v>
      </c>
      <c r="C17" s="19">
        <v>66376471</v>
      </c>
      <c r="D17" s="19">
        <f>72698951+2105182</f>
        <v>74804133</v>
      </c>
      <c r="E17" s="19">
        <f>75967150+500000+1500000</f>
        <v>77967150</v>
      </c>
      <c r="F17" s="19">
        <f>82490552+500000</f>
        <v>82990552</v>
      </c>
      <c r="G17" s="19">
        <v>87978301</v>
      </c>
    </row>
    <row r="18" spans="1:7" ht="22.5" customHeight="1" thickBot="1">
      <c r="A18" s="12" t="s">
        <v>6</v>
      </c>
      <c r="B18" s="4" t="s">
        <v>8</v>
      </c>
      <c r="C18" s="19">
        <v>8791228</v>
      </c>
      <c r="D18" s="19">
        <v>8054340</v>
      </c>
      <c r="E18" s="19">
        <f>20000+1879315</f>
        <v>1899315</v>
      </c>
      <c r="F18" s="19">
        <f>20000+4572315</f>
        <v>4592315</v>
      </c>
      <c r="G18" s="19">
        <f>20000+4839315</f>
        <v>4859315</v>
      </c>
    </row>
    <row r="19" spans="1:7" s="16" customFormat="1" ht="28.5" customHeight="1" thickBot="1">
      <c r="A19" s="14">
        <v>1000</v>
      </c>
      <c r="B19" s="15" t="s">
        <v>9</v>
      </c>
      <c r="C19" s="18">
        <f>SUM(C20:C21)</f>
        <v>313996888</v>
      </c>
      <c r="D19" s="18">
        <f>SUM(D20:D21)</f>
        <v>404767063</v>
      </c>
      <c r="E19" s="18">
        <f>SUM(E20:E21)</f>
        <v>424522592</v>
      </c>
      <c r="F19" s="18">
        <f>SUM(F20:F21)</f>
        <v>462377397</v>
      </c>
      <c r="G19" s="18">
        <f>SUM(G20:G21)</f>
        <v>490903795</v>
      </c>
    </row>
    <row r="20" spans="1:7" ht="22.5" customHeight="1" thickBot="1">
      <c r="A20" s="11" t="s">
        <v>6</v>
      </c>
      <c r="B20" s="4" t="s">
        <v>7</v>
      </c>
      <c r="C20" s="19">
        <v>296490596</v>
      </c>
      <c r="D20" s="19">
        <v>387921004</v>
      </c>
      <c r="E20" s="19">
        <f>211736997+25443462+172818900</f>
        <v>409999359</v>
      </c>
      <c r="F20" s="19">
        <f>228215011+27793586+189278900</f>
        <v>445287497</v>
      </c>
      <c r="G20" s="19">
        <f>241130307+29635588+202195200</f>
        <v>472961095</v>
      </c>
    </row>
    <row r="21" spans="1:7" ht="26.25" customHeight="1" thickBot="1">
      <c r="A21" s="12" t="s">
        <v>6</v>
      </c>
      <c r="B21" s="4" t="s">
        <v>8</v>
      </c>
      <c r="C21" s="19">
        <v>17506292</v>
      </c>
      <c r="D21" s="19">
        <v>16846059</v>
      </c>
      <c r="E21" s="19">
        <f>11395000+3128233</f>
        <v>14523233</v>
      </c>
      <c r="F21" s="19">
        <f>12258900+4831000</f>
        <v>17089900</v>
      </c>
      <c r="G21" s="19">
        <f>13111700+4831000</f>
        <v>17942700</v>
      </c>
    </row>
    <row r="22" spans="1:7" s="16" customFormat="1" ht="36" customHeight="1" thickBot="1">
      <c r="A22" s="14">
        <v>2000</v>
      </c>
      <c r="B22" s="15" t="s">
        <v>10</v>
      </c>
      <c r="C22" s="18">
        <f>SUM(C23:C24)</f>
        <v>11351019</v>
      </c>
      <c r="D22" s="18">
        <f>SUM(D23:D24)</f>
        <v>11537500</v>
      </c>
      <c r="E22" s="18">
        <f>SUM(E23:E24)</f>
        <v>1385000</v>
      </c>
      <c r="F22" s="18">
        <f>SUM(F23:F24)</f>
        <v>1179000</v>
      </c>
      <c r="G22" s="18">
        <f>SUM(G23:G24)</f>
        <v>0</v>
      </c>
    </row>
    <row r="23" spans="1:7" ht="30.75" customHeight="1" thickBot="1">
      <c r="A23" s="11" t="s">
        <v>6</v>
      </c>
      <c r="B23" s="4" t="s">
        <v>7</v>
      </c>
      <c r="C23" s="19">
        <v>8334656</v>
      </c>
      <c r="D23" s="19">
        <v>9777500</v>
      </c>
      <c r="E23" s="19">
        <f>1385000</f>
        <v>1385000</v>
      </c>
      <c r="F23" s="19">
        <v>1179000</v>
      </c>
      <c r="G23" s="19">
        <v>0</v>
      </c>
    </row>
    <row r="24" spans="1:7" ht="30" customHeight="1" thickBot="1">
      <c r="A24" s="12" t="s">
        <v>6</v>
      </c>
      <c r="B24" s="4" t="s">
        <v>8</v>
      </c>
      <c r="C24" s="19">
        <v>3016363</v>
      </c>
      <c r="D24" s="19">
        <v>1760000</v>
      </c>
      <c r="E24" s="19">
        <v>0</v>
      </c>
      <c r="F24" s="19">
        <v>0</v>
      </c>
      <c r="G24" s="19">
        <v>0</v>
      </c>
    </row>
    <row r="25" spans="1:7" s="16" customFormat="1" ht="48" customHeight="1" thickBot="1">
      <c r="A25" s="14">
        <v>3000</v>
      </c>
      <c r="B25" s="15" t="s">
        <v>11</v>
      </c>
      <c r="C25" s="18">
        <f>SUM(C26:C27)</f>
        <v>18879026</v>
      </c>
      <c r="D25" s="18">
        <f>SUM(D26:D27)</f>
        <v>21904627</v>
      </c>
      <c r="E25" s="18">
        <f>SUM(E26:E27)</f>
        <v>16949429</v>
      </c>
      <c r="F25" s="18">
        <f>SUM(F26:F27)</f>
        <v>19152351</v>
      </c>
      <c r="G25" s="18">
        <f>SUM(G26:G27)</f>
        <v>20309756</v>
      </c>
    </row>
    <row r="26" spans="1:7" ht="30" customHeight="1" thickBot="1">
      <c r="A26" s="11" t="s">
        <v>6</v>
      </c>
      <c r="B26" s="5" t="s">
        <v>7</v>
      </c>
      <c r="C26" s="19">
        <v>18013340</v>
      </c>
      <c r="D26" s="19">
        <v>20980627</v>
      </c>
      <c r="E26" s="19">
        <f>12775429+218000+500000+1400000+400000+1000000+300000+200000+50000+100000-500000</f>
        <v>16443429</v>
      </c>
      <c r="F26" s="19">
        <f>13924851+221000+500000+400000+1000000+300000+200000+100000-500000</f>
        <v>16145851</v>
      </c>
      <c r="G26" s="19">
        <f>14825756+227000+400000+1000000+300000+200000+100000</f>
        <v>17052756</v>
      </c>
    </row>
    <row r="27" spans="1:7" ht="24.75" customHeight="1" thickBot="1">
      <c r="A27" s="12" t="s">
        <v>6</v>
      </c>
      <c r="B27" s="5" t="s">
        <v>8</v>
      </c>
      <c r="C27" s="19">
        <v>865686</v>
      </c>
      <c r="D27" s="19">
        <v>924000</v>
      </c>
      <c r="E27" s="19">
        <f>6000+500000</f>
        <v>506000</v>
      </c>
      <c r="F27" s="19">
        <f>6500+3000000</f>
        <v>3006500</v>
      </c>
      <c r="G27" s="19">
        <f>7000+3250000</f>
        <v>3257000</v>
      </c>
    </row>
    <row r="28" spans="1:7" s="16" customFormat="1" ht="42.75" customHeight="1" thickBot="1">
      <c r="A28" s="14">
        <v>4000</v>
      </c>
      <c r="B28" s="15" t="s">
        <v>12</v>
      </c>
      <c r="C28" s="18">
        <f>SUM(C29:C30)</f>
        <v>14990653</v>
      </c>
      <c r="D28" s="18">
        <f>SUM(D29:D30)</f>
        <v>20763382</v>
      </c>
      <c r="E28" s="18">
        <f>SUM(E29:E30)</f>
        <v>21757959</v>
      </c>
      <c r="F28" s="18">
        <f>SUM(F29:F30)</f>
        <v>23461189</v>
      </c>
      <c r="G28" s="18">
        <f>SUM(G29:G30)</f>
        <v>24792404</v>
      </c>
    </row>
    <row r="29" spans="1:7" ht="28.5" customHeight="1" thickBot="1">
      <c r="A29" s="11" t="s">
        <v>6</v>
      </c>
      <c r="B29" s="4" t="s">
        <v>7</v>
      </c>
      <c r="C29" s="19">
        <v>13842771</v>
      </c>
      <c r="D29" s="19">
        <v>19363882</v>
      </c>
      <c r="E29" s="19">
        <f>7142291+2253550+8625098+1495020+1400000</f>
        <v>20915959</v>
      </c>
      <c r="F29" s="19">
        <f>21204189+1400000</f>
        <v>22604189</v>
      </c>
      <c r="G29" s="19">
        <f>22527404+1400000</f>
        <v>23927404</v>
      </c>
    </row>
    <row r="30" spans="1:7" ht="36" customHeight="1" thickBot="1">
      <c r="A30" s="12" t="s">
        <v>6</v>
      </c>
      <c r="B30" s="4" t="s">
        <v>8</v>
      </c>
      <c r="C30" s="19">
        <v>1147882</v>
      </c>
      <c r="D30" s="19">
        <v>1399500</v>
      </c>
      <c r="E30" s="19">
        <f>342000+500000</f>
        <v>842000</v>
      </c>
      <c r="F30" s="19">
        <f>357000+500000</f>
        <v>857000</v>
      </c>
      <c r="G30" s="19">
        <f>365000+500000</f>
        <v>865000</v>
      </c>
    </row>
    <row r="31" spans="1:7" s="16" customFormat="1" ht="36" customHeight="1" thickBot="1">
      <c r="A31" s="14">
        <v>5000</v>
      </c>
      <c r="B31" s="15" t="s">
        <v>13</v>
      </c>
      <c r="C31" s="18">
        <f>SUM(C32:C33)</f>
        <v>11782981</v>
      </c>
      <c r="D31" s="18">
        <f>SUM(D32:D33)</f>
        <v>15784114</v>
      </c>
      <c r="E31" s="18">
        <f>SUM(E32:E33)</f>
        <v>14094832</v>
      </c>
      <c r="F31" s="18">
        <f>SUM(F32:F33)</f>
        <v>15591200</v>
      </c>
      <c r="G31" s="18">
        <f>SUM(G32:G33)</f>
        <v>16371161</v>
      </c>
    </row>
    <row r="32" spans="1:7" ht="30" customHeight="1" thickBot="1">
      <c r="A32" s="11" t="s">
        <v>6</v>
      </c>
      <c r="B32" s="4" t="s">
        <v>7</v>
      </c>
      <c r="C32" s="19">
        <v>10160932</v>
      </c>
      <c r="D32" s="19">
        <v>13563114</v>
      </c>
      <c r="E32" s="19">
        <f>10998348+466484+1500000+500000</f>
        <v>13464832</v>
      </c>
      <c r="F32" s="19">
        <f>12447700+1500000+500000</f>
        <v>14447700</v>
      </c>
      <c r="G32" s="19">
        <f>13218061+1500000+500000</f>
        <v>15218061</v>
      </c>
    </row>
    <row r="33" spans="1:7" ht="30" customHeight="1" thickBot="1">
      <c r="A33" s="12" t="s">
        <v>6</v>
      </c>
      <c r="B33" s="4" t="s">
        <v>8</v>
      </c>
      <c r="C33" s="19">
        <f>1619725+2324</f>
        <v>1622049</v>
      </c>
      <c r="D33" s="19">
        <v>2221000</v>
      </c>
      <c r="E33" s="19">
        <f>130000+500000</f>
        <v>630000</v>
      </c>
      <c r="F33" s="19">
        <f>143500+1000000</f>
        <v>1143500</v>
      </c>
      <c r="G33" s="19">
        <f>153100+1000000</f>
        <v>1153100</v>
      </c>
    </row>
    <row r="34" spans="1:7" s="16" customFormat="1" ht="45" customHeight="1" thickBot="1">
      <c r="A34" s="14">
        <v>6000</v>
      </c>
      <c r="B34" s="15" t="s">
        <v>14</v>
      </c>
      <c r="C34" s="18">
        <f>SUM(C35:C36)</f>
        <v>85105021</v>
      </c>
      <c r="D34" s="18">
        <f>SUM(D35:D36)</f>
        <v>106662019</v>
      </c>
      <c r="E34" s="18">
        <f>SUM(E35:E36)</f>
        <v>80120623</v>
      </c>
      <c r="F34" s="18">
        <f>SUM(F35:F36)</f>
        <v>76913796</v>
      </c>
      <c r="G34" s="18">
        <f>SUM(G35:G36)</f>
        <v>66910349</v>
      </c>
    </row>
    <row r="35" spans="1:7" ht="28.5" customHeight="1" thickBot="1">
      <c r="A35" s="11" t="s">
        <v>6</v>
      </c>
      <c r="B35" s="4" t="s">
        <v>7</v>
      </c>
      <c r="C35" s="19">
        <v>64457228</v>
      </c>
      <c r="D35" s="19">
        <v>51307158</v>
      </c>
      <c r="E35" s="19">
        <f>50000000+300000+300000+200000</f>
        <v>50800000</v>
      </c>
      <c r="F35" s="19">
        <f>300000+200000+300000</f>
        <v>800000</v>
      </c>
      <c r="G35" s="19">
        <f>300000+300000+200000</f>
        <v>800000</v>
      </c>
    </row>
    <row r="36" spans="1:7" ht="29.25" customHeight="1" thickBot="1">
      <c r="A36" s="12" t="s">
        <v>6</v>
      </c>
      <c r="B36" s="4" t="s">
        <v>8</v>
      </c>
      <c r="C36" s="19">
        <v>20647793</v>
      </c>
      <c r="D36" s="19">
        <v>55354861</v>
      </c>
      <c r="E36" s="19">
        <v>29320623</v>
      </c>
      <c r="F36" s="19">
        <v>76113796</v>
      </c>
      <c r="G36" s="19">
        <v>66110349</v>
      </c>
    </row>
    <row r="37" spans="1:7" s="16" customFormat="1" ht="39" customHeight="1" thickBot="1">
      <c r="A37" s="14">
        <v>7000</v>
      </c>
      <c r="B37" s="15" t="s">
        <v>15</v>
      </c>
      <c r="C37" s="18">
        <f>SUM(C38:C39)</f>
        <v>16042422</v>
      </c>
      <c r="D37" s="18">
        <f>SUM(D38:D39)</f>
        <v>37576649</v>
      </c>
      <c r="E37" s="18">
        <f>SUM(E38:E39)</f>
        <v>15200000</v>
      </c>
      <c r="F37" s="18">
        <f>SUM(F38:F39)</f>
        <v>17185000</v>
      </c>
      <c r="G37" s="18">
        <f>SUM(G38:G39)</f>
        <v>48595919</v>
      </c>
    </row>
    <row r="38" spans="1:7" ht="33.75" customHeight="1" thickBot="1">
      <c r="A38" s="11" t="s">
        <v>6</v>
      </c>
      <c r="B38" s="4" t="s">
        <v>7</v>
      </c>
      <c r="C38" s="19">
        <v>1839155</v>
      </c>
      <c r="D38" s="19">
        <v>5579656</v>
      </c>
      <c r="E38" s="19">
        <f>2000000+200000+300000+175000+150000+1000000+200000+150000</f>
        <v>4175000</v>
      </c>
      <c r="F38" s="19">
        <f>2000000+300000+105000+150000+1000000+200000+150000</f>
        <v>3905000</v>
      </c>
      <c r="G38" s="19">
        <f>1755000+300000+105000+150000+200000</f>
        <v>2510000</v>
      </c>
    </row>
    <row r="39" spans="1:7" ht="32.25" customHeight="1" thickBot="1">
      <c r="A39" s="12" t="s">
        <v>6</v>
      </c>
      <c r="B39" s="4" t="s">
        <v>8</v>
      </c>
      <c r="C39" s="19">
        <v>14203267</v>
      </c>
      <c r="D39" s="19">
        <v>31996993</v>
      </c>
      <c r="E39" s="19">
        <f>25000+800000+10200000</f>
        <v>11025000</v>
      </c>
      <c r="F39" s="19">
        <f>30000+850000+12400000</f>
        <v>13280000</v>
      </c>
      <c r="G39" s="19">
        <f>35000+900000+45150919</f>
        <v>46085919</v>
      </c>
    </row>
    <row r="40" spans="1:7" s="16" customFormat="1" ht="36.75" customHeight="1" thickBot="1">
      <c r="A40" s="17" t="s">
        <v>16</v>
      </c>
      <c r="B40" s="15" t="s">
        <v>17</v>
      </c>
      <c r="C40" s="18">
        <f>SUM(C41:C42)</f>
        <v>11025575</v>
      </c>
      <c r="D40" s="18">
        <f>SUM(D41:D42)</f>
        <v>7258134</v>
      </c>
      <c r="E40" s="18">
        <f>SUM(E41:E42)</f>
        <v>7610000</v>
      </c>
      <c r="F40" s="18">
        <f>SUM(F41:F42)</f>
        <v>7110000</v>
      </c>
      <c r="G40" s="18">
        <f>SUM(G41:G42)</f>
        <v>3475000</v>
      </c>
    </row>
    <row r="41" spans="1:7" ht="29.25" customHeight="1" thickBot="1">
      <c r="A41" s="11" t="s">
        <v>6</v>
      </c>
      <c r="B41" s="4" t="s">
        <v>7</v>
      </c>
      <c r="C41" s="19">
        <f>3551567+3387282</f>
        <v>6938849</v>
      </c>
      <c r="D41" s="19">
        <v>4215000</v>
      </c>
      <c r="E41" s="19">
        <f>1000000+200000+40000+500000+300000+20000+5000+300000+300000+100000+50000+3000000+100000+350000</f>
        <v>6265000</v>
      </c>
      <c r="F41" s="19">
        <f>1000000+200000+40000+500000+20000+300000+300000+100000+50000+3000000+100000+350000</f>
        <v>5960000</v>
      </c>
      <c r="G41" s="19">
        <f>1000000+200000+500000+20000+100000+50000+100000+350000</f>
        <v>2320000</v>
      </c>
    </row>
    <row r="42" spans="1:7" ht="27" customHeight="1" thickBot="1">
      <c r="A42" s="12" t="s">
        <v>6</v>
      </c>
      <c r="B42" s="4" t="s">
        <v>8</v>
      </c>
      <c r="C42" s="19">
        <v>4086726</v>
      </c>
      <c r="D42" s="19">
        <v>3043134</v>
      </c>
      <c r="E42" s="19">
        <f>345000+1000000</f>
        <v>1345000</v>
      </c>
      <c r="F42" s="19">
        <f>350000+800000</f>
        <v>1150000</v>
      </c>
      <c r="G42" s="19">
        <f>355000+800000</f>
        <v>1155000</v>
      </c>
    </row>
    <row r="43" spans="1:7" ht="36" customHeight="1" thickBot="1">
      <c r="A43" s="11">
        <v>9000</v>
      </c>
      <c r="B43" s="4" t="s">
        <v>18</v>
      </c>
      <c r="C43" s="19">
        <f>C44+C46</f>
        <v>16890690</v>
      </c>
      <c r="D43" s="19">
        <f>D44+D46</f>
        <v>308340</v>
      </c>
      <c r="E43" s="19">
        <f>E44+E46</f>
        <v>0</v>
      </c>
      <c r="F43" s="19">
        <f>F44+F46</f>
        <v>0</v>
      </c>
      <c r="G43" s="19">
        <f>G44+G46</f>
        <v>0</v>
      </c>
    </row>
    <row r="44" spans="1:7" ht="30.75" customHeight="1" thickBot="1">
      <c r="A44" s="11" t="s">
        <v>6</v>
      </c>
      <c r="B44" s="26" t="s">
        <v>36</v>
      </c>
      <c r="C44" s="19">
        <v>16616490</v>
      </c>
      <c r="D44" s="19">
        <v>308340</v>
      </c>
      <c r="E44" s="19"/>
      <c r="F44" s="19"/>
      <c r="G44" s="19"/>
    </row>
    <row r="45" spans="1:7" ht="29.25" customHeight="1" thickBot="1">
      <c r="A45" s="11">
        <v>9110</v>
      </c>
      <c r="B45" s="4" t="s">
        <v>19</v>
      </c>
      <c r="C45" s="19"/>
      <c r="D45" s="19"/>
      <c r="E45" s="19"/>
      <c r="F45" s="19"/>
      <c r="G45" s="19"/>
    </row>
    <row r="46" spans="1:7" ht="27" customHeight="1" thickBot="1">
      <c r="A46" s="12" t="s">
        <v>6</v>
      </c>
      <c r="B46" s="4" t="s">
        <v>8</v>
      </c>
      <c r="C46" s="19">
        <v>274200</v>
      </c>
      <c r="D46" s="19"/>
      <c r="E46" s="19"/>
      <c r="F46" s="19"/>
      <c r="G46" s="19"/>
    </row>
    <row r="47" spans="1:7" ht="32.25" customHeight="1" thickBot="1">
      <c r="A47" s="12" t="s">
        <v>6</v>
      </c>
      <c r="B47" s="4" t="s">
        <v>20</v>
      </c>
      <c r="C47" s="19">
        <f t="shared" ref="C47:G48" si="0">C16+C19+C22+C25+C28+C31+C34+C37+C40+C43</f>
        <v>575231974</v>
      </c>
      <c r="D47" s="19">
        <f t="shared" si="0"/>
        <v>709420301</v>
      </c>
      <c r="E47" s="19">
        <f t="shared" si="0"/>
        <v>661506900</v>
      </c>
      <c r="F47" s="19">
        <f t="shared" si="0"/>
        <v>710552800</v>
      </c>
      <c r="G47" s="19">
        <f t="shared" si="0"/>
        <v>764196000</v>
      </c>
    </row>
    <row r="48" spans="1:7" ht="29.25" customHeight="1" thickBot="1">
      <c r="A48" s="12" t="s">
        <v>6</v>
      </c>
      <c r="B48" s="4" t="s">
        <v>7</v>
      </c>
      <c r="C48" s="19">
        <f t="shared" si="0"/>
        <v>503070488</v>
      </c>
      <c r="D48" s="19">
        <f t="shared" si="0"/>
        <v>587820414</v>
      </c>
      <c r="E48" s="19">
        <f t="shared" si="0"/>
        <v>601415729</v>
      </c>
      <c r="F48" s="19">
        <f t="shared" si="0"/>
        <v>593319789</v>
      </c>
      <c r="G48" s="19">
        <f t="shared" si="0"/>
        <v>622767617</v>
      </c>
    </row>
    <row r="49" spans="1:7" ht="30" customHeight="1" thickBot="1">
      <c r="A49" s="12" t="s">
        <v>6</v>
      </c>
      <c r="B49" s="4" t="s">
        <v>8</v>
      </c>
      <c r="C49" s="19">
        <f>C18+C21+C24+C27+C30+C33+C36+C39+C42+C46</f>
        <v>72161486</v>
      </c>
      <c r="D49" s="19">
        <f>D18+D21+D24+D27+D30+D33+D36+D39+D42+D46</f>
        <v>121599887</v>
      </c>
      <c r="E49" s="19">
        <f>E18+E21+E24+E27+E30+E33+E36+E39+E42+E46</f>
        <v>60091171</v>
      </c>
      <c r="F49" s="19">
        <f>F18+F21+F24+F27+F30+F33+F36+F39+F42+F46</f>
        <v>117233011</v>
      </c>
      <c r="G49" s="19">
        <f>G18+G21+G24+G27+G30+G33+G36+G39+G42+G46</f>
        <v>141428383</v>
      </c>
    </row>
    <row r="53" spans="1:7" ht="18.75">
      <c r="A53" s="13"/>
    </row>
    <row r="54" spans="1:7" ht="18.75">
      <c r="A54" s="31" t="s">
        <v>35</v>
      </c>
      <c r="B54" s="31"/>
      <c r="C54" s="31"/>
      <c r="D54" s="31"/>
      <c r="E54" s="31"/>
      <c r="F54" s="31"/>
      <c r="G54" s="31"/>
    </row>
    <row r="55" spans="1:7" ht="18.75">
      <c r="A55" s="20"/>
      <c r="B55" s="21"/>
      <c r="C55" s="21"/>
      <c r="D55" s="21"/>
      <c r="E55" s="22"/>
      <c r="F55" s="22"/>
      <c r="G55" s="22"/>
    </row>
    <row r="56" spans="1:7" ht="18.75">
      <c r="A56" s="20"/>
      <c r="B56" s="21"/>
      <c r="C56" s="21"/>
      <c r="D56" s="21"/>
      <c r="E56" s="22"/>
      <c r="F56" s="22"/>
      <c r="G56" s="22"/>
    </row>
    <row r="57" spans="1:7" ht="18.75">
      <c r="A57" s="20"/>
      <c r="B57" s="21"/>
      <c r="C57" s="21"/>
      <c r="D57" s="21"/>
      <c r="E57" s="22"/>
      <c r="F57" s="22"/>
      <c r="G57" s="22"/>
    </row>
    <row r="58" spans="1:7" ht="18.75">
      <c r="A58" s="20"/>
      <c r="B58" s="21"/>
      <c r="C58" s="21"/>
      <c r="D58" s="21"/>
      <c r="E58" s="22"/>
      <c r="F58" s="22"/>
      <c r="G58" s="22"/>
    </row>
    <row r="59" spans="1:7" ht="18.75">
      <c r="A59" s="20"/>
      <c r="B59" s="21"/>
      <c r="C59" s="21"/>
      <c r="D59" s="21"/>
      <c r="E59" s="22"/>
      <c r="F59" s="22"/>
      <c r="G59" s="22"/>
    </row>
    <row r="60" spans="1:7" ht="18.75">
      <c r="A60" s="20"/>
      <c r="B60" s="21"/>
      <c r="C60" s="21"/>
      <c r="D60" s="21"/>
      <c r="E60" s="22"/>
      <c r="F60" s="22"/>
      <c r="G60" s="22"/>
    </row>
    <row r="61" spans="1:7" ht="18.75">
      <c r="A61" s="20"/>
      <c r="B61" s="21"/>
      <c r="C61" s="21"/>
      <c r="D61" s="21"/>
      <c r="E61" s="23"/>
      <c r="F61" s="23"/>
      <c r="G61" s="23"/>
    </row>
    <row r="62" spans="1:7" ht="18.75">
      <c r="A62" s="20"/>
      <c r="B62" s="21"/>
      <c r="C62" s="21"/>
      <c r="D62" s="21"/>
      <c r="E62" s="22"/>
      <c r="F62" s="22"/>
      <c r="G62" s="22"/>
    </row>
    <row r="63" spans="1:7" ht="18.75">
      <c r="A63" s="20"/>
      <c r="B63" s="21"/>
      <c r="C63" s="21"/>
      <c r="D63" s="21"/>
      <c r="E63" s="22"/>
      <c r="F63" s="22"/>
      <c r="G63" s="22"/>
    </row>
    <row r="64" spans="1:7" ht="18.75">
      <c r="A64" s="20"/>
      <c r="B64" s="21"/>
      <c r="C64" s="21"/>
      <c r="D64" s="21"/>
      <c r="E64" s="22"/>
      <c r="F64" s="22"/>
      <c r="G64" s="22"/>
    </row>
    <row r="65" spans="1:7" s="16" customFormat="1" ht="18.75">
      <c r="A65" s="24"/>
      <c r="B65" s="25"/>
      <c r="C65" s="25"/>
      <c r="D65" s="25"/>
      <c r="E65" s="23"/>
      <c r="F65" s="23"/>
      <c r="G65" s="23"/>
    </row>
    <row r="66" spans="1:7" ht="18.75">
      <c r="A66" s="20"/>
      <c r="B66" s="21"/>
      <c r="C66" s="21"/>
      <c r="D66" s="21"/>
      <c r="E66" s="22"/>
      <c r="F66" s="22"/>
      <c r="G66" s="22"/>
    </row>
    <row r="67" spans="1:7" ht="18.75">
      <c r="A67" s="20"/>
      <c r="B67" s="21"/>
      <c r="C67" s="21"/>
      <c r="D67" s="21"/>
      <c r="E67" s="22"/>
      <c r="F67" s="22"/>
      <c r="G67" s="22"/>
    </row>
    <row r="68" spans="1:7">
      <c r="E68" s="22"/>
      <c r="F68" s="22"/>
      <c r="G68" s="22"/>
    </row>
    <row r="69" spans="1:7">
      <c r="E69" s="22"/>
      <c r="F69" s="22"/>
      <c r="G69" s="22"/>
    </row>
    <row r="70" spans="1:7">
      <c r="E70" s="22"/>
      <c r="F70" s="22"/>
      <c r="G70" s="22"/>
    </row>
    <row r="71" spans="1:7">
      <c r="E71" s="22"/>
      <c r="F71" s="22"/>
      <c r="G71" s="22"/>
    </row>
  </sheetData>
  <mergeCells count="6">
    <mergeCell ref="F4:G4"/>
    <mergeCell ref="A7:G7"/>
    <mergeCell ref="A8:G8"/>
    <mergeCell ref="A54:G54"/>
    <mergeCell ref="A13:A14"/>
    <mergeCell ref="B13:B14"/>
  </mergeCells>
  <phoneticPr fontId="0" type="noConversion"/>
  <hyperlinks>
    <hyperlink ref="A40" location="_ftn1" display="_ftn1"/>
  </hyperlinks>
  <pageMargins left="0.93" right="0.21" top="0.3" bottom="0.37" header="0.3" footer="0.3"/>
  <pageSetup paperSize="9" scale="67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дод 7</vt:lpstr>
      <vt:lpstr>'дод 7'!_ftnref1</vt:lpstr>
      <vt:lpstr>'дод 7'!Область_печати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Користувач Windows</dc:creator>
  <cp:lastModifiedBy>Drukarky</cp:lastModifiedBy>
  <cp:lastPrinted>2021-08-03T06:56:57Z</cp:lastPrinted>
  <dcterms:created xsi:type="dcterms:W3CDTF">2021-06-15T13:53:18Z</dcterms:created>
  <dcterms:modified xsi:type="dcterms:W3CDTF">2021-08-18T13:35:18Z</dcterms:modified>
</cp:coreProperties>
</file>