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20" yWindow="45" windowWidth="15180" windowHeight="8580"/>
  </bookViews>
  <sheets>
    <sheet name="дод 1 дох" sheetId="45" r:id="rId1"/>
    <sheet name="Погодження" sheetId="47" r:id="rId2"/>
    <sheet name="березень" sheetId="21" state="hidden" r:id="rId3"/>
  </sheets>
  <definedNames>
    <definedName name="_xlnm.Print_Area" localSheetId="0">'дод 1 дох'!$A$1:$F$86</definedName>
    <definedName name="_xlnm.Print_Area" localSheetId="1">Погодження!$A$1:$G$32</definedName>
  </definedNames>
  <calcPr calcId="145621"/>
</workbook>
</file>

<file path=xl/calcChain.xml><?xml version="1.0" encoding="utf-8"?>
<calcChain xmlns="http://schemas.openxmlformats.org/spreadsheetml/2006/main">
  <c r="C71" i="45" l="1"/>
  <c r="C69" i="45"/>
  <c r="C82" i="45"/>
  <c r="E69" i="45"/>
  <c r="E82" i="45"/>
  <c r="F79" i="45"/>
  <c r="D50" i="45"/>
  <c r="D49" i="45"/>
  <c r="D53" i="45"/>
  <c r="D62" i="45"/>
  <c r="E50" i="45"/>
  <c r="E49" i="45"/>
  <c r="F49" i="45"/>
  <c r="E53" i="45"/>
  <c r="E62" i="45"/>
  <c r="F62" i="45"/>
  <c r="C50" i="45"/>
  <c r="C49" i="45"/>
  <c r="C53" i="45"/>
  <c r="C62" i="45"/>
  <c r="F67" i="45"/>
  <c r="F60" i="45"/>
  <c r="F59" i="45"/>
  <c r="F58" i="45"/>
  <c r="D45" i="45"/>
  <c r="D44" i="45"/>
  <c r="E45" i="45"/>
  <c r="E44" i="45"/>
  <c r="C45" i="45"/>
  <c r="C44" i="45"/>
  <c r="D21" i="45"/>
  <c r="D19" i="45"/>
  <c r="D43" i="45"/>
  <c r="D34" i="45"/>
  <c r="E21" i="45"/>
  <c r="E19" i="45"/>
  <c r="E34" i="45"/>
  <c r="F34" i="45"/>
  <c r="C21" i="45"/>
  <c r="C19" i="45"/>
  <c r="C43" i="45"/>
  <c r="C34" i="45"/>
  <c r="F14" i="45"/>
  <c r="E71" i="45"/>
  <c r="D71" i="45"/>
  <c r="D69" i="45"/>
  <c r="D82" i="45"/>
  <c r="F82" i="45"/>
  <c r="F45" i="45"/>
  <c r="F46" i="45"/>
  <c r="F47" i="45"/>
  <c r="F48" i="45"/>
  <c r="F51" i="45"/>
  <c r="F52" i="45"/>
  <c r="F53" i="45"/>
  <c r="F55" i="45"/>
  <c r="F56" i="45"/>
  <c r="F57" i="45"/>
  <c r="F61" i="45"/>
  <c r="F13" i="45"/>
  <c r="F16" i="45"/>
  <c r="F17" i="45"/>
  <c r="F18" i="45"/>
  <c r="F22" i="45"/>
  <c r="F23" i="45"/>
  <c r="F24" i="45"/>
  <c r="F25" i="45"/>
  <c r="F27" i="45"/>
  <c r="F28" i="45"/>
  <c r="F29" i="45"/>
  <c r="F30" i="45"/>
  <c r="F31" i="45"/>
  <c r="F32" i="45"/>
  <c r="F33" i="45"/>
  <c r="F35" i="45"/>
  <c r="F36" i="45"/>
  <c r="F37" i="45"/>
  <c r="F39" i="45"/>
  <c r="F40" i="45"/>
  <c r="F41" i="45"/>
  <c r="F63" i="45"/>
  <c r="F64" i="45"/>
  <c r="F65" i="45"/>
  <c r="F66" i="45"/>
  <c r="F71" i="45"/>
  <c r="F73" i="45"/>
  <c r="F74" i="45"/>
  <c r="F75" i="45"/>
  <c r="F77" i="45"/>
  <c r="F78" i="45"/>
  <c r="F80" i="45"/>
  <c r="F81" i="45"/>
  <c r="F12" i="45"/>
  <c r="G19" i="21"/>
  <c r="G24" i="21"/>
  <c r="G28" i="21"/>
  <c r="G21" i="21"/>
  <c r="G20" i="21"/>
  <c r="G44" i="21"/>
  <c r="G55" i="21"/>
  <c r="G52" i="21"/>
  <c r="G58" i="21"/>
  <c r="G62" i="21"/>
  <c r="G46" i="21"/>
  <c r="G82" i="21"/>
  <c r="G80" i="21"/>
  <c r="E19" i="21"/>
  <c r="E24" i="21"/>
  <c r="E28" i="21"/>
  <c r="E21" i="21"/>
  <c r="E20" i="21"/>
  <c r="E44" i="21"/>
  <c r="E45" i="21"/>
  <c r="E55" i="21"/>
  <c r="E58" i="21"/>
  <c r="E62" i="21"/>
  <c r="E52" i="21"/>
  <c r="E46" i="21"/>
  <c r="E82" i="21"/>
  <c r="E80" i="21"/>
  <c r="R20" i="21"/>
  <c r="R29" i="21"/>
  <c r="R22" i="21"/>
  <c r="R21" i="21"/>
  <c r="R45" i="21"/>
  <c r="R46" i="21"/>
  <c r="R59" i="21"/>
  <c r="R63" i="21"/>
  <c r="R53" i="21"/>
  <c r="R47" i="21"/>
  <c r="R81" i="21"/>
  <c r="H19" i="21"/>
  <c r="H24" i="21"/>
  <c r="H28" i="21"/>
  <c r="H21" i="21"/>
  <c r="H20" i="21"/>
  <c r="H44" i="21"/>
  <c r="H45" i="21"/>
  <c r="H55" i="21"/>
  <c r="H58" i="21"/>
  <c r="H62" i="21"/>
  <c r="H52" i="21"/>
  <c r="H46" i="21"/>
  <c r="H82" i="21"/>
  <c r="H80" i="21"/>
  <c r="D19" i="21"/>
  <c r="D24" i="21"/>
  <c r="D28" i="21"/>
  <c r="D21" i="21"/>
  <c r="D20" i="21"/>
  <c r="D44" i="21"/>
  <c r="D45" i="21"/>
  <c r="D55" i="21"/>
  <c r="D58" i="21"/>
  <c r="D62" i="21"/>
  <c r="D52" i="21"/>
  <c r="D46" i="21"/>
  <c r="D82" i="21"/>
  <c r="D80" i="21"/>
  <c r="F19" i="21"/>
  <c r="F45" i="21"/>
  <c r="F55" i="21"/>
  <c r="F52" i="21"/>
  <c r="F58" i="21"/>
  <c r="F62" i="21"/>
  <c r="F46" i="21"/>
  <c r="F82" i="21"/>
  <c r="F80" i="21"/>
  <c r="F98" i="21"/>
  <c r="C19" i="21"/>
  <c r="C24" i="21"/>
  <c r="C28" i="21"/>
  <c r="C21" i="21"/>
  <c r="C20" i="21"/>
  <c r="C44" i="21"/>
  <c r="C45" i="21"/>
  <c r="C55" i="21"/>
  <c r="C52" i="21"/>
  <c r="C58" i="21"/>
  <c r="C62" i="21"/>
  <c r="C46" i="21"/>
  <c r="C82" i="21"/>
  <c r="C80" i="21"/>
  <c r="C98" i="21"/>
  <c r="E98" i="21"/>
  <c r="R99" i="21"/>
  <c r="H98" i="21"/>
  <c r="D98" i="21"/>
  <c r="K97" i="21"/>
  <c r="J97" i="21"/>
  <c r="I97" i="21"/>
  <c r="M96" i="21"/>
  <c r="L96" i="21"/>
  <c r="K96" i="21"/>
  <c r="J96" i="21"/>
  <c r="I96" i="21"/>
  <c r="M95" i="21"/>
  <c r="L95" i="21"/>
  <c r="K95" i="21"/>
  <c r="J95" i="21"/>
  <c r="I95" i="21"/>
  <c r="M94" i="21"/>
  <c r="L94" i="21"/>
  <c r="K94" i="21"/>
  <c r="J94" i="21"/>
  <c r="I94" i="21"/>
  <c r="M93" i="21"/>
  <c r="L93" i="21"/>
  <c r="K93" i="21"/>
  <c r="I93" i="21"/>
  <c r="M91" i="21"/>
  <c r="S92" i="21"/>
  <c r="M92" i="21"/>
  <c r="L92" i="21"/>
  <c r="K92" i="21"/>
  <c r="I92" i="21"/>
  <c r="M90" i="21"/>
  <c r="S91" i="21"/>
  <c r="L91" i="21"/>
  <c r="K91" i="21"/>
  <c r="J91" i="21"/>
  <c r="I91" i="21"/>
  <c r="M89" i="21"/>
  <c r="S90" i="21"/>
  <c r="L90" i="21"/>
  <c r="K90" i="21"/>
  <c r="J90" i="21"/>
  <c r="I90" i="21"/>
  <c r="L89" i="21"/>
  <c r="K89" i="21"/>
  <c r="J89" i="21"/>
  <c r="I89" i="21"/>
  <c r="M88" i="21"/>
  <c r="K88" i="21"/>
  <c r="I88" i="21"/>
  <c r="M87" i="21"/>
  <c r="K87" i="21"/>
  <c r="I87" i="21"/>
  <c r="M85" i="21"/>
  <c r="S86" i="21"/>
  <c r="M86" i="21"/>
  <c r="K86" i="21"/>
  <c r="I86" i="21"/>
  <c r="M84" i="21"/>
  <c r="S85" i="21"/>
  <c r="L85" i="21"/>
  <c r="K85" i="21"/>
  <c r="J85" i="21"/>
  <c r="I85" i="21"/>
  <c r="L84" i="21"/>
  <c r="K84" i="21"/>
  <c r="J84" i="21"/>
  <c r="I84" i="21"/>
  <c r="M82" i="21"/>
  <c r="R83" i="21"/>
  <c r="S83" i="21"/>
  <c r="G83" i="21"/>
  <c r="K83" i="21"/>
  <c r="E83" i="21"/>
  <c r="M83" i="21"/>
  <c r="H83" i="21"/>
  <c r="L83" i="21"/>
  <c r="D83" i="21"/>
  <c r="I83" i="21"/>
  <c r="F83" i="21"/>
  <c r="C83" i="21"/>
  <c r="L82" i="21"/>
  <c r="K82" i="21"/>
  <c r="J82" i="21"/>
  <c r="I82" i="21"/>
  <c r="M81" i="21"/>
  <c r="I81" i="21"/>
  <c r="K78" i="21"/>
  <c r="J78" i="21"/>
  <c r="I78" i="21"/>
  <c r="H78" i="21"/>
  <c r="M77" i="21"/>
  <c r="L77" i="21"/>
  <c r="K77" i="21"/>
  <c r="J77" i="21"/>
  <c r="I77" i="21"/>
  <c r="M76" i="21"/>
  <c r="L76" i="21"/>
  <c r="K76" i="21"/>
  <c r="J76" i="21"/>
  <c r="I76" i="21"/>
  <c r="M75" i="21"/>
  <c r="L75" i="21"/>
  <c r="K75" i="21"/>
  <c r="I75" i="21"/>
  <c r="M74" i="21"/>
  <c r="L74" i="21"/>
  <c r="K74" i="21"/>
  <c r="J74" i="21"/>
  <c r="I74" i="21"/>
  <c r="M73" i="21"/>
  <c r="K73" i="21"/>
  <c r="I73" i="21"/>
  <c r="M72" i="21"/>
  <c r="K72" i="21"/>
  <c r="J72" i="21"/>
  <c r="I72" i="21"/>
  <c r="M71" i="21"/>
  <c r="K71" i="21"/>
  <c r="J71" i="21"/>
  <c r="I71" i="21"/>
  <c r="M70" i="21"/>
  <c r="L70" i="21"/>
  <c r="K70" i="21"/>
  <c r="J70" i="21"/>
  <c r="I70" i="21"/>
  <c r="M69" i="21"/>
  <c r="L69" i="21"/>
  <c r="K69" i="21"/>
  <c r="J69" i="21"/>
  <c r="I69" i="21"/>
  <c r="M68" i="21"/>
  <c r="L68" i="21"/>
  <c r="K68" i="21"/>
  <c r="J68" i="21"/>
  <c r="I68" i="21"/>
  <c r="M67" i="21"/>
  <c r="K67" i="21"/>
  <c r="I67" i="21"/>
  <c r="M66" i="21"/>
  <c r="L66" i="21"/>
  <c r="K66" i="21"/>
  <c r="J66" i="21"/>
  <c r="I66" i="21"/>
  <c r="M64" i="21"/>
  <c r="S65" i="21"/>
  <c r="M65" i="21"/>
  <c r="L65" i="21"/>
  <c r="K65" i="21"/>
  <c r="J65" i="21"/>
  <c r="I65" i="21"/>
  <c r="M63" i="21"/>
  <c r="S64" i="21"/>
  <c r="K64" i="21"/>
  <c r="J64" i="21"/>
  <c r="I64" i="21"/>
  <c r="L63" i="21"/>
  <c r="K63" i="21"/>
  <c r="I63" i="21"/>
  <c r="M61" i="21"/>
  <c r="S62" i="21"/>
  <c r="M62" i="21"/>
  <c r="L62" i="21"/>
  <c r="K62" i="21"/>
  <c r="J62" i="21"/>
  <c r="I62" i="21"/>
  <c r="M60" i="21"/>
  <c r="S61" i="21"/>
  <c r="L61" i="21"/>
  <c r="K61" i="21"/>
  <c r="J61" i="21"/>
  <c r="I61" i="21"/>
  <c r="M59" i="21"/>
  <c r="S60" i="21"/>
  <c r="L60" i="21"/>
  <c r="K60" i="21"/>
  <c r="J60" i="21"/>
  <c r="I60" i="21"/>
  <c r="M58" i="21"/>
  <c r="S59" i="21"/>
  <c r="L59" i="21"/>
  <c r="K59" i="21"/>
  <c r="J59" i="21"/>
  <c r="I59" i="21"/>
  <c r="M57" i="21"/>
  <c r="S58" i="21"/>
  <c r="L58" i="21"/>
  <c r="K58" i="21"/>
  <c r="J58" i="21"/>
  <c r="I58" i="21"/>
  <c r="M56" i="21"/>
  <c r="S57" i="21"/>
  <c r="L57" i="21"/>
  <c r="K57" i="21"/>
  <c r="J57" i="21"/>
  <c r="I57" i="21"/>
  <c r="M55" i="21"/>
  <c r="S56" i="21"/>
  <c r="L56" i="21"/>
  <c r="K56" i="21"/>
  <c r="J56" i="21"/>
  <c r="I56" i="21"/>
  <c r="L55" i="21"/>
  <c r="K55" i="21"/>
  <c r="J55" i="21"/>
  <c r="I55" i="21"/>
  <c r="M53" i="21"/>
  <c r="S54" i="21"/>
  <c r="M54" i="21"/>
  <c r="L54" i="21"/>
  <c r="K54" i="21"/>
  <c r="J54" i="21"/>
  <c r="I54" i="21"/>
  <c r="L53" i="21"/>
  <c r="K53" i="21"/>
  <c r="J53" i="21"/>
  <c r="I53" i="21"/>
  <c r="G51" i="21"/>
  <c r="M49" i="21"/>
  <c r="S50" i="21"/>
  <c r="G50" i="21"/>
  <c r="K49" i="21"/>
  <c r="I49" i="21"/>
  <c r="M47" i="21"/>
  <c r="S48" i="21"/>
  <c r="M48" i="21"/>
  <c r="K48" i="21"/>
  <c r="I48" i="21"/>
  <c r="M46" i="21"/>
  <c r="S47" i="21"/>
  <c r="L47" i="21"/>
  <c r="K47" i="21"/>
  <c r="J47" i="21"/>
  <c r="I47" i="21"/>
  <c r="L46" i="21"/>
  <c r="K46" i="21"/>
  <c r="J46" i="21"/>
  <c r="I46" i="21"/>
  <c r="M44" i="21"/>
  <c r="S45" i="21"/>
  <c r="M43" i="21"/>
  <c r="S44" i="21"/>
  <c r="L44" i="21"/>
  <c r="J44" i="21"/>
  <c r="M42" i="21"/>
  <c r="S43" i="21"/>
  <c r="L43" i="21"/>
  <c r="K43" i="21"/>
  <c r="J43" i="21"/>
  <c r="I43" i="21"/>
  <c r="M41" i="21"/>
  <c r="S42" i="21"/>
  <c r="L42" i="21"/>
  <c r="K42" i="21"/>
  <c r="J42" i="21"/>
  <c r="I42" i="21"/>
  <c r="M40" i="21"/>
  <c r="S41" i="21"/>
  <c r="L41" i="21"/>
  <c r="K41" i="21"/>
  <c r="I41" i="21"/>
  <c r="K40" i="21"/>
  <c r="I40" i="21"/>
  <c r="M38" i="21"/>
  <c r="S39" i="21"/>
  <c r="M39" i="21"/>
  <c r="L39" i="21"/>
  <c r="K39" i="21"/>
  <c r="J39" i="21"/>
  <c r="I39" i="21"/>
  <c r="L38" i="21"/>
  <c r="K38" i="21"/>
  <c r="J38" i="21"/>
  <c r="I38" i="21"/>
  <c r="M36" i="21"/>
  <c r="S37" i="21"/>
  <c r="M37" i="21"/>
  <c r="L37" i="21"/>
  <c r="K37" i="21"/>
  <c r="I37" i="21"/>
  <c r="M35" i="21"/>
  <c r="S36" i="21"/>
  <c r="L36" i="21"/>
  <c r="K36" i="21"/>
  <c r="J36" i="21"/>
  <c r="I36" i="21"/>
  <c r="M34" i="21"/>
  <c r="S35" i="21"/>
  <c r="L35" i="21"/>
  <c r="K35" i="21"/>
  <c r="J35" i="21"/>
  <c r="I35" i="21"/>
  <c r="M33" i="21"/>
  <c r="S34" i="21"/>
  <c r="L34" i="21"/>
  <c r="K34" i="21"/>
  <c r="I34" i="21"/>
  <c r="M32" i="21"/>
  <c r="S33" i="21"/>
  <c r="L33" i="21"/>
  <c r="K33" i="21"/>
  <c r="J33" i="21"/>
  <c r="I33" i="21"/>
  <c r="M31" i="21"/>
  <c r="S32" i="21"/>
  <c r="L32" i="21"/>
  <c r="K32" i="21"/>
  <c r="J32" i="21"/>
  <c r="I32" i="21"/>
  <c r="M30" i="21"/>
  <c r="S31" i="21"/>
  <c r="L31" i="21"/>
  <c r="K31" i="21"/>
  <c r="J31" i="21"/>
  <c r="I31" i="21"/>
  <c r="M29" i="21"/>
  <c r="S30" i="21"/>
  <c r="L30" i="21"/>
  <c r="K30" i="21"/>
  <c r="J30" i="21"/>
  <c r="I30" i="21"/>
  <c r="M28" i="21"/>
  <c r="S29" i="21"/>
  <c r="I29" i="21"/>
  <c r="M27" i="21"/>
  <c r="S28" i="21"/>
  <c r="L28" i="21"/>
  <c r="K28" i="21"/>
  <c r="J28" i="21"/>
  <c r="I28" i="21"/>
  <c r="F28" i="21"/>
  <c r="L27" i="21"/>
  <c r="K27" i="21"/>
  <c r="J27" i="21"/>
  <c r="I27" i="21"/>
  <c r="M26" i="21"/>
  <c r="L26" i="21"/>
  <c r="K26" i="21"/>
  <c r="J26" i="21"/>
  <c r="I26" i="21"/>
  <c r="M24" i="21"/>
  <c r="S25" i="21"/>
  <c r="M25" i="21"/>
  <c r="L25" i="21"/>
  <c r="K25" i="21"/>
  <c r="J25" i="21"/>
  <c r="I25" i="21"/>
  <c r="M23" i="21"/>
  <c r="S24" i="21"/>
  <c r="L24" i="21"/>
  <c r="K24" i="21"/>
  <c r="J24" i="21"/>
  <c r="I24" i="21"/>
  <c r="F24" i="21"/>
  <c r="M22" i="21"/>
  <c r="S23" i="21"/>
  <c r="L23" i="21"/>
  <c r="K23" i="21"/>
  <c r="J23" i="21"/>
  <c r="I23" i="21"/>
  <c r="M21" i="21"/>
  <c r="S22" i="21"/>
  <c r="K21" i="21"/>
  <c r="J21" i="21"/>
  <c r="Q22" i="21"/>
  <c r="I21" i="21"/>
  <c r="P22" i="21"/>
  <c r="O22" i="21"/>
  <c r="N22" i="21"/>
  <c r="L22" i="21"/>
  <c r="K22" i="21"/>
  <c r="J22" i="21"/>
  <c r="I22" i="21"/>
  <c r="M20" i="21"/>
  <c r="S21" i="21"/>
  <c r="K20" i="21"/>
  <c r="J20" i="21"/>
  <c r="Q21" i="21"/>
  <c r="I20" i="21"/>
  <c r="O21" i="21"/>
  <c r="N21" i="21"/>
  <c r="L21" i="21"/>
  <c r="F21" i="21"/>
  <c r="M19" i="21"/>
  <c r="S20" i="21"/>
  <c r="K19" i="21"/>
  <c r="J19" i="21"/>
  <c r="Q20" i="21"/>
  <c r="I19" i="21"/>
  <c r="P20" i="21"/>
  <c r="O20" i="21"/>
  <c r="N20" i="21"/>
  <c r="L20" i="21"/>
  <c r="F20" i="21"/>
  <c r="U19" i="21"/>
  <c r="M18" i="21"/>
  <c r="S19" i="21"/>
  <c r="L19" i="21"/>
  <c r="M17" i="21"/>
  <c r="S18" i="21"/>
  <c r="L18" i="21"/>
  <c r="K18" i="21"/>
  <c r="J18" i="21"/>
  <c r="I18" i="21"/>
  <c r="M16" i="21"/>
  <c r="S17" i="21"/>
  <c r="L17" i="21"/>
  <c r="K17" i="21"/>
  <c r="J17" i="21"/>
  <c r="I17" i="21"/>
  <c r="M15" i="21"/>
  <c r="S16" i="21"/>
  <c r="L16" i="21"/>
  <c r="K16" i="21"/>
  <c r="J16" i="21"/>
  <c r="I16" i="21"/>
  <c r="M14" i="21"/>
  <c r="S15" i="21"/>
  <c r="L15" i="21"/>
  <c r="K15" i="21"/>
  <c r="J15" i="21"/>
  <c r="I15" i="21"/>
  <c r="M13" i="21"/>
  <c r="S14" i="21"/>
  <c r="L14" i="21"/>
  <c r="K14" i="21"/>
  <c r="J14" i="21"/>
  <c r="I14" i="21"/>
  <c r="L13" i="21"/>
  <c r="K13" i="21"/>
  <c r="J13" i="21"/>
  <c r="I13" i="21"/>
  <c r="P21" i="21"/>
  <c r="C79" i="21"/>
  <c r="C100" i="21"/>
  <c r="C99" i="21"/>
  <c r="R100" i="21"/>
  <c r="R80" i="21"/>
  <c r="R101" i="21"/>
  <c r="K80" i="21"/>
  <c r="I80" i="21"/>
  <c r="G98" i="21"/>
  <c r="M80" i="21"/>
  <c r="S81" i="21"/>
  <c r="L80" i="21"/>
  <c r="J80" i="21"/>
  <c r="K52" i="21"/>
  <c r="I52" i="21"/>
  <c r="M52" i="21"/>
  <c r="S53" i="21"/>
  <c r="L52" i="21"/>
  <c r="J52" i="21"/>
  <c r="C68" i="45"/>
  <c r="C84" i="45"/>
  <c r="C83" i="45"/>
  <c r="E43" i="45"/>
  <c r="F19" i="45"/>
  <c r="D83" i="45"/>
  <c r="D68" i="45"/>
  <c r="D84" i="45"/>
  <c r="F44" i="45"/>
  <c r="F99" i="21"/>
  <c r="F79" i="21"/>
  <c r="F100" i="21"/>
  <c r="D79" i="21"/>
  <c r="D100" i="21"/>
  <c r="D99" i="21"/>
  <c r="H79" i="21"/>
  <c r="H100" i="21"/>
  <c r="H99" i="21"/>
  <c r="E79" i="21"/>
  <c r="E100" i="21"/>
  <c r="E99" i="21"/>
  <c r="G45" i="21"/>
  <c r="K44" i="21"/>
  <c r="I44" i="21"/>
  <c r="F69" i="45"/>
  <c r="J83" i="21"/>
  <c r="F21" i="45"/>
  <c r="F50" i="45"/>
  <c r="G79" i="21"/>
  <c r="G99" i="21"/>
  <c r="K45" i="21"/>
  <c r="I45" i="21"/>
  <c r="M45" i="21"/>
  <c r="S46" i="21"/>
  <c r="L45" i="21"/>
  <c r="J45" i="21"/>
  <c r="K98" i="21"/>
  <c r="J98" i="21"/>
  <c r="M98" i="21"/>
  <c r="S99" i="21"/>
  <c r="L98" i="21"/>
  <c r="I98" i="21"/>
  <c r="E83" i="45"/>
  <c r="F83" i="45"/>
  <c r="E68" i="45"/>
  <c r="F43" i="45"/>
  <c r="E84" i="45"/>
  <c r="F84" i="45"/>
  <c r="F68" i="45"/>
  <c r="K99" i="21"/>
  <c r="J99" i="21"/>
  <c r="M99" i="21"/>
  <c r="S100" i="21"/>
  <c r="L99" i="21"/>
  <c r="I99" i="21"/>
  <c r="K79" i="21"/>
  <c r="I79" i="21"/>
  <c r="G100" i="21"/>
  <c r="M79" i="21"/>
  <c r="S80" i="21"/>
  <c r="L79" i="21"/>
  <c r="J79" i="21"/>
  <c r="M100" i="21"/>
  <c r="S101" i="21"/>
  <c r="L100" i="21"/>
  <c r="J100" i="21"/>
  <c r="K100" i="21"/>
  <c r="I100" i="21"/>
</calcChain>
</file>

<file path=xl/sharedStrings.xml><?xml version="1.0" encoding="utf-8"?>
<sst xmlns="http://schemas.openxmlformats.org/spreadsheetml/2006/main" count="249" uniqueCount="209">
  <si>
    <t>(тис. грн.)</t>
  </si>
  <si>
    <t>тис. грн.</t>
  </si>
  <si>
    <t>Код</t>
  </si>
  <si>
    <t>Найменування доходів згідно з бюджетною класифікацією</t>
  </si>
  <si>
    <t>Доведені показники Міністерства фінансів на січень-травень 2005р.</t>
  </si>
  <si>
    <t>Факт станом на 01.06.2005р.</t>
  </si>
  <si>
    <t>Відхилення,      +;-</t>
  </si>
  <si>
    <t xml:space="preserve">% відношення </t>
  </si>
  <si>
    <t xml:space="preserve">Факт за травень 2004 року </t>
  </si>
  <si>
    <t>Відхилення факту станом на 25.05.2005р. до травня 2004р.  (+;-)</t>
  </si>
  <si>
    <t>Відхилення до затверджених показників      +,-</t>
  </si>
  <si>
    <t>Відхилення +/-</t>
  </si>
  <si>
    <t>% відношення</t>
  </si>
  <si>
    <t>2</t>
  </si>
  <si>
    <t>1. Доходи загального фонду місцевого бюджету</t>
  </si>
  <si>
    <t>Делеговані повноваження:</t>
  </si>
  <si>
    <t>а) Доходи закріплені, що враховуються при визначенні обсягів міжбюджетних трансфертів</t>
  </si>
  <si>
    <t>Податок з доходів фізичних осіб</t>
  </si>
  <si>
    <t>Плата за державну реєстрацію суб'єктів підприємницької діяльності</t>
  </si>
  <si>
    <t>Плата за торговий патент на деякі види підприємницької діяльності (за винятком плати за патент пунктів з продажу нафтопродуктів)</t>
  </si>
  <si>
    <t>Єдиний податок на підприємницьку діяльність</t>
  </si>
  <si>
    <t>Держмито</t>
  </si>
  <si>
    <t>Адміністративні штрафи та інші санкції</t>
  </si>
  <si>
    <t>Разом</t>
  </si>
  <si>
    <t>Власні доходи</t>
  </si>
  <si>
    <t>б) Доходи, що не враховуються при визначенні обсягів міжбюджетних трансфертів:</t>
  </si>
  <si>
    <t>Податок на прибуток підприємств комунальної власності</t>
  </si>
  <si>
    <t>Плата за надра</t>
  </si>
  <si>
    <t>Плата за землю</t>
  </si>
  <si>
    <t>Податок на промисел</t>
  </si>
  <si>
    <t>Місцеві податки і збори</t>
  </si>
  <si>
    <t>в тому числі:</t>
  </si>
  <si>
    <t xml:space="preserve"> - податок з реклами</t>
  </si>
  <si>
    <t xml:space="preserve"> - комунальний податок</t>
  </si>
  <si>
    <t xml:space="preserve"> - ринковий збір</t>
  </si>
  <si>
    <t xml:space="preserve"> - збір за видачу ордера на квартиру</t>
  </si>
  <si>
    <t>Фіксований сільськогосподарський податок, нарахований після 1 січня 2001 року</t>
  </si>
  <si>
    <t>Частина прибутку (доходу) господарських організацій (які належать до комунальної власності, або у статутних фондах яких є частка комунальної власності), що вилучається до бюджету</t>
  </si>
  <si>
    <t>Надходження  від розміщення в установах банків  тимчасово  вільних бюджетних коштів</t>
  </si>
  <si>
    <t>Інші надходження (плата за державну реєстрацію)</t>
  </si>
  <si>
    <t>Інші надходження</t>
  </si>
  <si>
    <t>Плата за оренду майнових комплексів та іншого майна, що у комунальній власності</t>
  </si>
  <si>
    <t>Всього доходів загального фонду</t>
  </si>
  <si>
    <t>Дотації</t>
  </si>
  <si>
    <t>Дотація вирівнювання, що одержується з Державного бюджету</t>
  </si>
  <si>
    <t>Додаткова дотація на зменшення фактичних диспропорцій між місцевими бюджетами через нерівномірність мережі бюджетних установ</t>
  </si>
  <si>
    <t>Субвенції з Державного бюджету</t>
  </si>
  <si>
    <t>Субвенція з державного бюджету місцевим бюджетам на виплату допомог сім'ям з дітьми, малозабезпеченим сім'ям,  інвалідам з дитинства, дітям-інвалідам та тимчасової державної допомоги дітям</t>
  </si>
  <si>
    <t xml:space="preserve"> Субвенція з Державного бюджету місцевим бюджетам на надання пільг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побутового сміття та рідких нечистот</t>
  </si>
  <si>
    <t xml:space="preserve"> - пільги</t>
  </si>
  <si>
    <t xml:space="preserve"> - субсидії</t>
  </si>
  <si>
    <t xml:space="preserve"> - пільги на послуги зв"язку</t>
  </si>
  <si>
    <t xml:space="preserve"> - транспортні послуги</t>
  </si>
  <si>
    <t xml:space="preserve"> - інші пільги</t>
  </si>
  <si>
    <t xml:space="preserve">Субвенція з Державного бюджету місцевим бюджетам на надання пільг  та житлових субсидій населенню на придбання твердого та рідкого пічного побутового палива і скрапленого газу </t>
  </si>
  <si>
    <t>Субвенція з Державного бюджету  місцевим  бюджетам на здійснення виплат, визначених Законом  України  "Про  реструктуризацію заборгованості з виплат,  передбачених статтею 57 Закону України "Про освіту"  педагогічним, науково-педагогічним та іншим категор</t>
  </si>
  <si>
    <t>Субвенція на виплату допомоги по догляду за інвалідом І-ІІ групи внаслідок психічного розладу та інші субвенції</t>
  </si>
  <si>
    <t>Всього доходів загального фонду(з трансфертами)</t>
  </si>
  <si>
    <t>2. Доходи спеціального фонду (без трансфертів)</t>
  </si>
  <si>
    <t xml:space="preserve"> -  надходження від відчуження майна, що знаходиться в комунальної власності</t>
  </si>
  <si>
    <t xml:space="preserve"> - відсотки за користування позиками, які надавались з місцевих бюджетів</t>
  </si>
  <si>
    <t>б) надходження коштів від відшкодування втрат сільськогосподарського та лісогосподарського виробництва</t>
  </si>
  <si>
    <t>в) власні надходження бюджетних установ</t>
  </si>
  <si>
    <t>г) податок з власників транспортних засобів</t>
  </si>
  <si>
    <t>д) збір за забруднення навколишнього природнього середовища</t>
  </si>
  <si>
    <t>Субвенція з державного бюджету місцевим бюджетам на розрахунки щодо погашення заборгованості громадян за житлово-комунальні послуги та енергоносії в рахунок часткової компенсації втрат від знецінення грошових заощаджень</t>
  </si>
  <si>
    <t>Інші субвенції</t>
  </si>
  <si>
    <t>Всього доходів спеціального фонду (з трансфертами)</t>
  </si>
  <si>
    <t>Всього доходів (загального і спеціального фондів без трансфертів)</t>
  </si>
  <si>
    <t>Всього доходів (загального і спеціального фондів з врахуванням субвенцій з Державного бюджету)</t>
  </si>
  <si>
    <t xml:space="preserve"> - збір за видачу дозволу на розміщення об'єктів торгівлі та сфери послуг</t>
  </si>
  <si>
    <t xml:space="preserve"> - збір за припаркування автотранспорту</t>
  </si>
  <si>
    <t xml:space="preserve"> - збір за проведення місцевих аукціонів, конкурсного розпродажу і лотерей</t>
  </si>
  <si>
    <t>Субвенція з державного бюджету місцевим бюджетам на збереження історичної забудови міст, об"єктів історико-культурної спадщини, впорядкування історичних населених місць України та соціальний розвиток</t>
  </si>
  <si>
    <t>Субвенція з державного бюджету місцевим бюджетам на утримання дітей-сиріт та дітей, позбавлених батьківського піклування , в дитячих будинках сімейного типу та прийомних сім"ях</t>
  </si>
  <si>
    <t>Субвенція з обласного бюджету на відшкодування витрат на поховання учасників бойових дій</t>
  </si>
  <si>
    <t>Субвенція з державного бюджету місцевим бюджетам на проведення виборів депутатів місцевих рад та сільських, селищних, міських голів</t>
  </si>
  <si>
    <t>Субвенція з Державного бюджету місцевим бюджетам на надання пільг  з послуг зв"язку та інших передбачених законодавством пільг (крім пільг на одержання ліків, зубопротезування, оплату електроенергії, природного і скрапленого газу на побутові потреби, твер</t>
  </si>
  <si>
    <t xml:space="preserve"> - надходження від продажу земельних ділянок несільськогосподарського призначення до розмежування земель державної та комунальної власності (крім земельних ділянок несільськогосподарського призначення, що перебувають у державній власності, на яких розташо</t>
  </si>
  <si>
    <t>13050100
13050300</t>
  </si>
  <si>
    <t>Земельний податок з фізичних та юридичних осіб</t>
  </si>
  <si>
    <t>13050200
13050500</t>
  </si>
  <si>
    <t>Орендна плата з фізичних та юридичних осіб</t>
  </si>
  <si>
    <t>Субвенція з обласного бюджету на пільги на медичне обслуговування громадянам, які постраждали внаслідок Чорнобильської катастрофи</t>
  </si>
  <si>
    <t>Субвенція з обласного бюджету на оздоровлення громадян, які постраждали внаслідок Чорнобильської катастрофи</t>
  </si>
  <si>
    <t>Субвенція з державного бюджету місцевим бюджетам на надання центрами соціальних служб для сім"ї, дітей та молоді соціальних послуг ін"єкційним споживачам наркотиків та їх сімей</t>
  </si>
  <si>
    <t>Субвенця з державного бюджету місцевим бюджетам на погашення заборгованості минулих років з різниці в тарифах на теплову енергію, послуги з водопостачання та водовідведення, що постачалися населенню, яка виникла у зв"язку з невідповідністю фактичної варто</t>
  </si>
  <si>
    <t>Кошти, одержані із загального бюджету до бюджету розвитку (спеціального фонду)</t>
  </si>
  <si>
    <t>Інші субвенція</t>
  </si>
  <si>
    <t>Субвенція з державного бюджету місцевим бюджетам на придбання українських народних інструментів</t>
  </si>
  <si>
    <t>Факт станом на 01.11.2006р.скрита, копірувати з стовпчика F</t>
  </si>
  <si>
    <t>Субвенція з державного бюджету місцевим бюджетам на соціально-економічний розвиток регіонів, виконання заходів з упередження аварій та запобігання техногенним катастрофам у житлово-комунальному господарстві та інших аварійних об"єктах комунальної власност</t>
  </si>
  <si>
    <t>Додаткова субвенція з державного бюджету місцевим бюджетам на виплату допомоги сім"ям з дітьми, молозабезпеченим сім"ям, інвалідам з дитинства, дітям-інвалідам та тимчасової державної допомоги дітям</t>
  </si>
  <si>
    <t>Додаткова дотація, що одержується з державного бюджету</t>
  </si>
  <si>
    <t>Додаткова дотація з державного бюджету місцевим бюджетам для поетапного запровадження умов оплати праці працівників бюджетної сфери на основі Єдиної тарифної сітки та забезпечення видатків на оплату праці</t>
  </si>
  <si>
    <t>Цільовий фонд соціально-економічного розвитку міста</t>
  </si>
  <si>
    <t>Бюджет розвитку з трансфертами</t>
  </si>
  <si>
    <t>а)Бюджет розвитку: (продаж землі, приватизація) - власний</t>
  </si>
  <si>
    <t>План на 2007 р.</t>
  </si>
  <si>
    <t>Факт станом на 01.02.2007р.</t>
  </si>
  <si>
    <t xml:space="preserve">   Виконання бюджету м.Коломиї по доходах</t>
  </si>
  <si>
    <t>Грошові стягнення за шкоду, заподіяну порушенням  законодавства про охорону навколишнього природного середовищаІнші надходження до фонду охорони навколишнього природного середовища</t>
  </si>
  <si>
    <t>Додаткова дотація з державного бюджету місцевим бюджетам на забезпечення здійснення видатків на оплату праці працівників бюджетих установ відповідно до встановленних чинним законодавством умов оплати праці та розміру мінімальної заробітної плати, проведен</t>
  </si>
  <si>
    <t>Начальник фінансового управління                                                                                       Г. Бакай</t>
  </si>
  <si>
    <t xml:space="preserve"> станом на 01.04.2007р </t>
  </si>
  <si>
    <t>План на 01.04.2007р.</t>
  </si>
  <si>
    <t>Факт станом на 01.04.2007р.</t>
  </si>
  <si>
    <t>Факт станом на 01.04.2006р.</t>
  </si>
  <si>
    <t>Відхилення факт 01.04.2007р. до плану 01.04.2007р.</t>
  </si>
  <si>
    <t>Відхилення факт 01.04.07р. до факту 01.0406р.</t>
  </si>
  <si>
    <t>Факт за березень 2007р.</t>
  </si>
  <si>
    <t>Затверджено Міністерством фінансів на січень-березень 2007р.</t>
  </si>
  <si>
    <t>Частина чистого прибутку (доходу) комунальних унітарних підприємств та їх об"єднань, що вилучається до бюджету</t>
  </si>
  <si>
    <t>Податок на  доходи фізичних осіб</t>
  </si>
  <si>
    <t>Державне мито</t>
  </si>
  <si>
    <t>Податок на прибуток підприємств та фінансових установ комунальної власності</t>
  </si>
  <si>
    <t xml:space="preserve"> - туристичний збір</t>
  </si>
  <si>
    <t>Надходження від  орендної плати за користування цілісним майновим комплексом та іншим майном, що перебуває в комунальній власності</t>
  </si>
  <si>
    <t>Екологічний податок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</si>
  <si>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</si>
  <si>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 xml:space="preserve">Власні надходження бюджетних установ 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</si>
  <si>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 </t>
  </si>
  <si>
    <t xml:space="preserve">   - кошти від відчуження майна, що належить  Автономній Республіці Крим та майна, що перебуває в комунальній власності </t>
  </si>
  <si>
    <t xml:space="preserve">   Виконання бюджету м. Коломиї по доходах</t>
  </si>
  <si>
    <t>Додаток 1</t>
  </si>
  <si>
    <t>Погоджено:</t>
  </si>
  <si>
    <t>міської ради</t>
  </si>
  <si>
    <t>Начальник юридичного відділу</t>
  </si>
  <si>
    <t>Виконавець:</t>
  </si>
  <si>
    <t>фінансового управління</t>
  </si>
  <si>
    <t>( грн.)</t>
  </si>
  <si>
    <t>Інша  субвенція</t>
  </si>
  <si>
    <t>Субвенція з обласного бюджету на поховання учасників бойових дій та інвалідів війни</t>
  </si>
  <si>
    <t>Субвенція з обласного бюджету на пільгове  медичне обслуговування громадянам, які постраждали внаслідок Чорнобильської катастрофи</t>
  </si>
  <si>
    <t xml:space="preserve">Бюджет розвитку: (податок на нерухоме майно,єдиний податок, продаж землі, приватизація) </t>
  </si>
  <si>
    <t xml:space="preserve">  -  кошти від продажу земельних ділянок несільськогосподарського призначення до розмежування земель державної та комунальної власності (крім земельних ділянок несільськогосподарського призначення, що перебувають у державній власності, на яких розташовані об'єкти, які підлягають приватизації, та земельних ділянок, які знаходяться на території Автономної Республіки Крим)</t>
  </si>
  <si>
    <t>Всього доходів (загального і спеціального фондів з врахуванням субвенцій з державного бюджету)</t>
  </si>
  <si>
    <t>Всього доходів загального фонду (з трансфертами)</t>
  </si>
  <si>
    <t xml:space="preserve">   - надходження коштів пайової участі у розвитку інфраструктури населеного пункту</t>
  </si>
  <si>
    <t>%    відношення</t>
  </si>
  <si>
    <t>Акцизний податок з реалізації субєктами господарювання роздрібної торгівлі підакцизних товарів</t>
  </si>
  <si>
    <t xml:space="preserve"> - податок на майно</t>
  </si>
  <si>
    <t>18010100  18010200</t>
  </si>
  <si>
    <t>18010300  18010400</t>
  </si>
  <si>
    <t>18010500    18010700</t>
  </si>
  <si>
    <t>18010600        18010900</t>
  </si>
  <si>
    <t xml:space="preserve"> - збір за місця для паркування транспортних засобів</t>
  </si>
  <si>
    <t xml:space="preserve"> - єдиний податок</t>
  </si>
  <si>
    <t>Плата за надання інших адміністративних послуг</t>
  </si>
  <si>
    <r>
      <t>Податок на нерухоме майно, відмінне від земельної ділянки, сплачений фізичними та юридичними особами, які є власниками об</t>
    </r>
    <r>
      <rPr>
        <sz val="18"/>
        <rFont val="Arial"/>
        <family val="2"/>
        <charset val="204"/>
      </rPr>
      <t>'</t>
    </r>
    <r>
      <rPr>
        <sz val="18"/>
        <rFont val="Times New Roman"/>
        <family val="1"/>
        <charset val="204"/>
      </rPr>
      <t>єктів житлової нерухомості</t>
    </r>
  </si>
  <si>
    <r>
      <t>Податок на нерухоме майно, відмінне від земельної ділянки, сплачений фізичними та юридичними особами,  які є власниками об</t>
    </r>
    <r>
      <rPr>
        <sz val="18"/>
        <rFont val="Arial"/>
        <family val="2"/>
        <charset val="204"/>
      </rPr>
      <t>'</t>
    </r>
    <r>
      <rPr>
        <sz val="18"/>
        <rFont val="Times New Roman"/>
        <family val="1"/>
        <charset val="204"/>
      </rPr>
      <t>єктів нежитлової нерухомості</t>
    </r>
  </si>
  <si>
    <t>Освітня субвенція з державного бюджету місцевим бюджетам</t>
  </si>
  <si>
    <t>Медична субвенція з державного бюджету місцевим бюджетам</t>
  </si>
  <si>
    <t>Субвенція з обласного бюджету на додаткові виплати ветеранам ОУН-УПА</t>
  </si>
  <si>
    <t xml:space="preserve">2. Доходи спеціального фонду </t>
  </si>
  <si>
    <t>Транспортний податок з фізичних та  юридичних осіб</t>
  </si>
  <si>
    <t>Адміністративний збір за проведення державноїреєстрації юридичних осіб та фізичних осіб - підприємців</t>
  </si>
  <si>
    <t>Секретар міської ради</t>
  </si>
  <si>
    <t>Жупанський Л. С.</t>
  </si>
  <si>
    <t xml:space="preserve">Голова постійної комісії </t>
  </si>
  <si>
    <t>з питань бюджету, інвестицій,</t>
  </si>
  <si>
    <t>соціально-економічного розвитку</t>
  </si>
  <si>
    <t>та зовнішньоекономічних відносин</t>
  </si>
  <si>
    <t>Крутко Р. І.</t>
  </si>
  <si>
    <t xml:space="preserve">Перший заступник міського голови </t>
  </si>
  <si>
    <t>Коцюр С. П.</t>
  </si>
  <si>
    <t>Сончак Л. Б.</t>
  </si>
  <si>
    <t>Начальник організаційного відділу</t>
  </si>
  <si>
    <t>Полюк О. М.</t>
  </si>
  <si>
    <t>Начальник фінансового управління</t>
  </si>
  <si>
    <t>Бакай Г. Д.</t>
  </si>
  <si>
    <t>Начальник відділу доходів і фінансів</t>
  </si>
  <si>
    <t>Стадничук-Берник Т. С.</t>
  </si>
  <si>
    <t xml:space="preserve">"____ " __________2016р.  </t>
  </si>
  <si>
    <t>Адміністративний збір за державну реєстрацію речових прав на нерухоме майно та їх обтяжень</t>
  </si>
  <si>
    <t xml:space="preserve">Плата за скорочення термінів надання послуг у сфері державної реєстрації речових прав  на нерухоме майно та їх обтяжень і державної реєстрації юридичних осіб, та фізичних осіб - підприємців,та громадських формувань, а також плата за надання інших платних </t>
  </si>
  <si>
    <t>Акцизний податок з вироблених в Україні підакцизних товарів (продукції)</t>
  </si>
  <si>
    <t>Акцизний податок з ввезених  на митну територію України підакцизних товарів (продукції)</t>
  </si>
  <si>
    <t>Адміністративні штрафи та інші санкції за порушення законодавства у сфері виробництва та обігу алкогольних напоїв та тютюнових виробів</t>
  </si>
  <si>
    <t>Плата за надання адміністративних послуг</t>
  </si>
  <si>
    <t>Кошти від реалізації безхазяйного майна, знахідок, спадкового майна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</si>
  <si>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Надходження коштів від відшкодування втрат  сільськогосподарського і лісогосподарського виробництва</t>
  </si>
  <si>
    <t>Субвенції з державного бюджету іншим місцевим бюджетам</t>
  </si>
  <si>
    <t>Субвенція з місцевого бюджету на надання пільг  та житлових субсидій населенню на придбання твердого та рідкого пічного побутового палива і скрапленого газу за рахунок відповідної субвенції з державного бюджету</t>
  </si>
  <si>
    <t>Субвенція з місцевого бюджету на виплату допомоги сімям з дітьми, малозабезпеченим сімям, особам, які не мають права на пенсію, особам з інвалідністю, дітям з інвалідністю, тимчасової державної допомоги дітям, тимчасової державної соціальної допомоги не працюючій особі, яка досягла пенсійного віку, але не набула права на пенсійну пиплату, допомоги по догляду за особами з інвалідністю І чи ІІ групи внаслідок психічного розладу, компенсаційної виплати непрацюючій працездатній особі, яка доглядає за особою з інвалідністю І групи, а також за особою, яка досягла 80-річного віку  за рахунок субвенції з державного бюджету</t>
  </si>
  <si>
    <t>Субвенція з міського бюджету на виплату державної соціальної допомоги на дітей-сиріт та дітей, позбавлених батьківського піклування, грошового забезпечення батькам-вихователям і прийомним батькам за надання соціальних послуг у дитячих будинках сімейного типу та прийомних сім'ях за принципом "гроші ходять за дитиною" оплату послуг із здійснення патронату над дитиною та виплати соціальної допомоги на утримання дитини в сімї патронатного вихователя  за рахунок відповідної субвенції з державного бюджету</t>
  </si>
  <si>
    <t>Субвенція з місцевого бюджету на відшкодування вартості лікарських засобів для лікування окремих захворювань за рахунок відповідної субвенції з державного бюджету</t>
  </si>
  <si>
    <t>Субвенція з місцевого бюджету на додаткову виплату бійцям-добровольцям, які брали участь у захисті територіальної цілісності та державного суверенітету на Сході України, з розрахунку 500,0 грн. в місяць на одну особу</t>
  </si>
  <si>
    <t>Офіційні трансферти</t>
  </si>
  <si>
    <t xml:space="preserve"> за  І квартал 2019 рік</t>
  </si>
  <si>
    <t>План                     на                          2019 р.</t>
  </si>
  <si>
    <t xml:space="preserve">План                            за  І квартал                  2019 р.                                </t>
  </si>
  <si>
    <t>Факт станом на              01.04.2019 р.</t>
  </si>
  <si>
    <t xml:space="preserve"> 
Рентна плата за спеціальне використання лісових ресурсів</t>
  </si>
  <si>
    <t>Рентна плата за користування надрами для видобування корисних копалин загальнодержавного значення </t>
  </si>
  <si>
    <t>у 6,5 р.</t>
  </si>
  <si>
    <t>у 8,3 р.</t>
  </si>
  <si>
    <t>Субвенція з місцевого бюджету на надання пільг та житлових субсидій населенню на оплату електроенергії, природного газу, послуг тепло-, водопостачання і водовідведення, квартирної плати (утримання будинків і споруд та прибудинкових територій), управління багатоквартирним будинком, поводження з побутовими відходами (вивезення побутових відходів) та вивезення рідких нечистот, внесків за встановлення, обслуговування та заміну вузлів комерційного обліку води та теплової енергії, абонентського обслуговування для споживачів комунальних послуг, що надаються у багатоквартирних будинках за індивідуальними договорами за рахунок відповідної субвенції з державного бюджету</t>
  </si>
  <si>
    <t>Субвенція з місцевого бюджету  на здійснення заходів щодо соціально-економічного розвитку окремих територій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</si>
  <si>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</si>
  <si>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</si>
  <si>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на здійснення переданих видатків у сфері охорони здоров'я за рахунок коштів медичної субвенції</t>
  </si>
  <si>
    <t>у 2,3 р.</t>
  </si>
  <si>
    <t>у 5,6 р.</t>
  </si>
  <si>
    <t>Субвенція з місцевого бюджету на здійснення природоохоронних заходів</t>
  </si>
  <si>
    <t>Керуючий справами виконавчого комітету</t>
  </si>
  <si>
    <t>Т.Кухтар</t>
  </si>
  <si>
    <t>до рішення виконавчого комітету</t>
  </si>
  <si>
    <t>від 23.04.2019 №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</si>
</sst>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7" x14ac:knownFonts="1">
    <font>
      <sz val="10"/>
      <name val="Arial Cyr"/>
      <charset val="204"/>
    </font>
    <font>
      <sz val="14"/>
      <name val="Arial Cyr"/>
      <family val="2"/>
      <charset val="204"/>
    </font>
    <font>
      <b/>
      <sz val="16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16"/>
      <name val="Arial Cyr"/>
      <family val="2"/>
      <charset val="204"/>
    </font>
    <font>
      <sz val="16"/>
      <color indexed="16"/>
      <name val="Arial Cyr"/>
      <family val="2"/>
      <charset val="204"/>
    </font>
    <font>
      <sz val="12"/>
      <color indexed="16"/>
      <name val="Arial Cyr"/>
      <charset val="204"/>
    </font>
    <font>
      <b/>
      <sz val="16"/>
      <color indexed="16"/>
      <name val="Arial Cyr"/>
      <family val="2"/>
      <charset val="204"/>
    </font>
    <font>
      <b/>
      <sz val="12"/>
      <color indexed="16"/>
      <name val="Arial Cyr"/>
      <family val="2"/>
      <charset val="204"/>
    </font>
    <font>
      <sz val="12"/>
      <color indexed="16"/>
      <name val="Arial Cyr"/>
      <family val="2"/>
      <charset val="204"/>
    </font>
    <font>
      <b/>
      <sz val="12"/>
      <name val="Arial Cyr"/>
      <charset val="204"/>
    </font>
    <font>
      <sz val="16"/>
      <color indexed="10"/>
      <name val="Arial Cyr"/>
      <family val="2"/>
      <charset val="204"/>
    </font>
    <font>
      <sz val="15"/>
      <name val="Arial Cyr"/>
      <charset val="204"/>
    </font>
    <font>
      <b/>
      <sz val="15"/>
      <name val="Arial Cyr"/>
      <charset val="204"/>
    </font>
    <font>
      <b/>
      <sz val="20"/>
      <name val="Arial Cyr"/>
      <family val="2"/>
      <charset val="204"/>
    </font>
    <font>
      <b/>
      <sz val="20"/>
      <name val="Arial Cyr"/>
      <charset val="204"/>
    </font>
    <font>
      <b/>
      <sz val="20"/>
      <color indexed="16"/>
      <name val="Arial Cyr"/>
      <charset val="204"/>
    </font>
    <font>
      <sz val="20"/>
      <name val="Arial Cyr"/>
      <charset val="204"/>
    </font>
    <font>
      <sz val="10"/>
      <color indexed="53"/>
      <name val="Arial Cyr"/>
      <charset val="204"/>
    </font>
    <font>
      <sz val="12"/>
      <color indexed="53"/>
      <name val="Arial Cyr"/>
      <charset val="204"/>
    </font>
    <font>
      <b/>
      <sz val="12"/>
      <color indexed="53"/>
      <name val="Arial Cyr"/>
      <charset val="204"/>
    </font>
    <font>
      <sz val="16"/>
      <color indexed="53"/>
      <name val="Arial Cyr"/>
      <charset val="204"/>
    </font>
    <font>
      <b/>
      <sz val="16"/>
      <color indexed="53"/>
      <name val="Arial Cyr"/>
      <charset val="204"/>
    </font>
    <font>
      <b/>
      <sz val="20"/>
      <color indexed="53"/>
      <name val="Arial Cyr"/>
      <charset val="204"/>
    </font>
    <font>
      <b/>
      <sz val="16"/>
      <name val="Arial Cyr"/>
      <charset val="204"/>
    </font>
    <font>
      <sz val="16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8"/>
      <name val="Times New Roman CYR"/>
    </font>
    <font>
      <sz val="18"/>
      <name val="Times New Roman Cyr"/>
      <charset val="204"/>
    </font>
    <font>
      <sz val="18"/>
      <name val="Times New Roman Cyr"/>
      <family val="1"/>
      <charset val="204"/>
    </font>
    <font>
      <b/>
      <sz val="24"/>
      <name val="Times New Roman"/>
      <family val="1"/>
      <charset val="204"/>
    </font>
    <font>
      <sz val="18"/>
      <name val="Arial"/>
      <family val="2"/>
      <charset val="204"/>
    </font>
    <font>
      <b/>
      <sz val="20"/>
      <name val="Times New Roman"/>
      <family val="1"/>
      <charset val="204"/>
    </font>
    <font>
      <sz val="18"/>
      <name val="Arial Cyr"/>
      <charset val="204"/>
    </font>
    <font>
      <sz val="20"/>
      <name val="Times New Roman"/>
      <family val="1"/>
      <charset val="204"/>
    </font>
    <font>
      <b/>
      <sz val="18"/>
      <name val="Times New Roman CYR"/>
      <charset val="204"/>
    </font>
    <font>
      <sz val="18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6" fillId="0" borderId="0"/>
    <xf numFmtId="0" fontId="36" fillId="0" borderId="0"/>
  </cellStyleXfs>
  <cellXfs count="283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/>
      <protection locked="0"/>
    </xf>
    <xf numFmtId="49" fontId="0" fillId="0" borderId="2" xfId="0" applyNumberFormat="1" applyBorder="1" applyAlignment="1" applyProtection="1">
      <alignment horizontal="center" vertical="center" wrapText="1"/>
      <protection locked="0"/>
    </xf>
    <xf numFmtId="1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65" fontId="6" fillId="0" borderId="1" xfId="0" applyNumberFormat="1" applyFont="1" applyBorder="1" applyProtection="1">
      <protection locked="0"/>
    </xf>
    <xf numFmtId="165" fontId="6" fillId="0" borderId="1" xfId="0" applyNumberFormat="1" applyFont="1" applyBorder="1"/>
    <xf numFmtId="165" fontId="0" fillId="0" borderId="1" xfId="0" applyNumberFormat="1" applyBorder="1"/>
    <xf numFmtId="165" fontId="5" fillId="0" borderId="1" xfId="0" applyNumberFormat="1" applyFont="1" applyBorder="1" applyProtection="1">
      <protection locked="0"/>
    </xf>
    <xf numFmtId="164" fontId="6" fillId="0" borderId="1" xfId="0" applyNumberFormat="1" applyFont="1" applyBorder="1"/>
    <xf numFmtId="165" fontId="7" fillId="0" borderId="1" xfId="0" applyNumberFormat="1" applyFont="1" applyBorder="1" applyProtection="1">
      <protection locked="0"/>
    </xf>
    <xf numFmtId="165" fontId="8" fillId="0" borderId="1" xfId="0" applyNumberFormat="1" applyFont="1" applyBorder="1"/>
    <xf numFmtId="164" fontId="8" fillId="0" borderId="1" xfId="0" applyNumberFormat="1" applyFont="1" applyBorder="1"/>
    <xf numFmtId="165" fontId="7" fillId="0" borderId="1" xfId="0" applyNumberFormat="1" applyFont="1" applyBorder="1"/>
    <xf numFmtId="0" fontId="4" fillId="0" borderId="1" xfId="0" applyFont="1" applyBorder="1"/>
    <xf numFmtId="164" fontId="9" fillId="0" borderId="1" xfId="0" applyNumberFormat="1" applyFont="1" applyBorder="1"/>
    <xf numFmtId="165" fontId="10" fillId="0" borderId="1" xfId="0" applyNumberFormat="1" applyFont="1" applyBorder="1"/>
    <xf numFmtId="164" fontId="10" fillId="0" borderId="1" xfId="0" applyNumberFormat="1" applyFont="1" applyBorder="1"/>
    <xf numFmtId="165" fontId="11" fillId="0" borderId="1" xfId="0" applyNumberFormat="1" applyFont="1" applyBorder="1"/>
    <xf numFmtId="164" fontId="11" fillId="0" borderId="1" xfId="0" applyNumberFormat="1" applyFont="1" applyBorder="1"/>
    <xf numFmtId="0" fontId="3" fillId="0" borderId="0" xfId="0" applyFont="1"/>
    <xf numFmtId="165" fontId="8" fillId="0" borderId="1" xfId="0" applyNumberFormat="1" applyFont="1" applyBorder="1" applyProtection="1">
      <protection locked="0"/>
    </xf>
    <xf numFmtId="165" fontId="12" fillId="0" borderId="1" xfId="0" applyNumberFormat="1" applyFont="1" applyBorder="1"/>
    <xf numFmtId="165" fontId="12" fillId="0" borderId="1" xfId="0" applyNumberFormat="1" applyFont="1" applyBorder="1" applyProtection="1">
      <protection locked="0"/>
    </xf>
    <xf numFmtId="165" fontId="4" fillId="0" borderId="1" xfId="0" applyNumberFormat="1" applyFont="1" applyBorder="1"/>
    <xf numFmtId="165" fontId="5" fillId="0" borderId="1" xfId="0" applyNumberFormat="1" applyFont="1" applyBorder="1"/>
    <xf numFmtId="165" fontId="5" fillId="0" borderId="0" xfId="0" applyNumberFormat="1" applyFont="1" applyBorder="1"/>
    <xf numFmtId="0" fontId="0" fillId="0" borderId="0" xfId="0" applyBorder="1"/>
    <xf numFmtId="165" fontId="13" fillId="0" borderId="1" xfId="0" applyNumberFormat="1" applyFont="1" applyBorder="1"/>
    <xf numFmtId="164" fontId="5" fillId="0" borderId="1" xfId="0" applyNumberFormat="1" applyFont="1" applyBorder="1"/>
    <xf numFmtId="164" fontId="5" fillId="0" borderId="0" xfId="0" applyNumberFormat="1" applyFont="1" applyBorder="1"/>
    <xf numFmtId="165" fontId="8" fillId="0" borderId="3" xfId="0" applyNumberFormat="1" applyFont="1" applyBorder="1"/>
    <xf numFmtId="164" fontId="8" fillId="0" borderId="3" xfId="0" applyNumberFormat="1" applyFont="1" applyBorder="1"/>
    <xf numFmtId="165" fontId="7" fillId="0" borderId="2" xfId="0" applyNumberFormat="1" applyFont="1" applyBorder="1"/>
    <xf numFmtId="165" fontId="8" fillId="0" borderId="2" xfId="0" applyNumberFormat="1" applyFont="1" applyBorder="1"/>
    <xf numFmtId="164" fontId="8" fillId="0" borderId="2" xfId="0" applyNumberFormat="1" applyFont="1" applyBorder="1"/>
    <xf numFmtId="0" fontId="0" fillId="0" borderId="3" xfId="0" applyBorder="1"/>
    <xf numFmtId="165" fontId="4" fillId="0" borderId="3" xfId="0" applyNumberFormat="1" applyFont="1" applyBorder="1"/>
    <xf numFmtId="164" fontId="9" fillId="0" borderId="3" xfId="0" applyNumberFormat="1" applyFont="1" applyBorder="1"/>
    <xf numFmtId="165" fontId="8" fillId="0" borderId="3" xfId="0" applyNumberFormat="1" applyFont="1" applyBorder="1" applyProtection="1">
      <protection locked="0"/>
    </xf>
    <xf numFmtId="0" fontId="0" fillId="0" borderId="4" xfId="0" applyBorder="1"/>
    <xf numFmtId="164" fontId="9" fillId="0" borderId="4" xfId="0" applyNumberFormat="1" applyFont="1" applyBorder="1"/>
    <xf numFmtId="164" fontId="9" fillId="0" borderId="2" xfId="0" applyNumberFormat="1" applyFont="1" applyBorder="1"/>
    <xf numFmtId="164" fontId="11" fillId="0" borderId="2" xfId="0" applyNumberFormat="1" applyFont="1" applyBorder="1"/>
    <xf numFmtId="0" fontId="3" fillId="0" borderId="1" xfId="0" applyFont="1" applyBorder="1"/>
    <xf numFmtId="0" fontId="3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justify"/>
      <protection locked="0"/>
    </xf>
    <xf numFmtId="165" fontId="5" fillId="0" borderId="0" xfId="0" applyNumberFormat="1" applyFont="1" applyBorder="1" applyProtection="1">
      <protection locked="0"/>
    </xf>
    <xf numFmtId="0" fontId="6" fillId="0" borderId="0" xfId="0" applyFont="1"/>
    <xf numFmtId="165" fontId="7" fillId="0" borderId="1" xfId="0" applyNumberFormat="1" applyFont="1" applyFill="1" applyBorder="1" applyProtection="1">
      <protection locked="0"/>
    </xf>
    <xf numFmtId="165" fontId="8" fillId="0" borderId="1" xfId="0" applyNumberFormat="1" applyFont="1" applyFill="1" applyBorder="1"/>
    <xf numFmtId="164" fontId="8" fillId="0" borderId="1" xfId="0" applyNumberFormat="1" applyFont="1" applyFill="1" applyBorder="1"/>
    <xf numFmtId="165" fontId="7" fillId="0" borderId="1" xfId="0" applyNumberFormat="1" applyFont="1" applyFill="1" applyBorder="1"/>
    <xf numFmtId="0" fontId="0" fillId="0" borderId="1" xfId="0" applyFill="1" applyBorder="1"/>
    <xf numFmtId="165" fontId="4" fillId="0" borderId="1" xfId="0" applyNumberFormat="1" applyFont="1" applyFill="1" applyBorder="1"/>
    <xf numFmtId="164" fontId="9" fillId="0" borderId="1" xfId="0" applyNumberFormat="1" applyFont="1" applyFill="1" applyBorder="1"/>
    <xf numFmtId="0" fontId="0" fillId="0" borderId="0" xfId="0" applyFill="1"/>
    <xf numFmtId="165" fontId="14" fillId="0" borderId="1" xfId="0" applyNumberFormat="1" applyFont="1" applyBorder="1" applyProtection="1">
      <protection locked="0"/>
    </xf>
    <xf numFmtId="0" fontId="15" fillId="0" borderId="1" xfId="0" applyFont="1" applyBorder="1" applyProtection="1">
      <protection locked="0"/>
    </xf>
    <xf numFmtId="0" fontId="16" fillId="0" borderId="1" xfId="0" applyFont="1" applyBorder="1" applyProtection="1">
      <protection locked="0"/>
    </xf>
    <xf numFmtId="0" fontId="15" fillId="0" borderId="1" xfId="0" applyFont="1" applyBorder="1" applyAlignment="1" applyProtection="1">
      <alignment horizontal="justify"/>
      <protection locked="0"/>
    </xf>
    <xf numFmtId="49" fontId="15" fillId="0" borderId="1" xfId="0" applyNumberFormat="1" applyFont="1" applyBorder="1" applyAlignment="1" applyProtection="1">
      <alignment horizontal="right"/>
      <protection locked="0"/>
    </xf>
    <xf numFmtId="0" fontId="16" fillId="0" borderId="1" xfId="0" applyFont="1" applyBorder="1" applyAlignment="1" applyProtection="1">
      <alignment horizontal="left"/>
      <protection locked="0"/>
    </xf>
    <xf numFmtId="0" fontId="15" fillId="0" borderId="1" xfId="0" applyFont="1" applyBorder="1" applyAlignment="1" applyProtection="1">
      <alignment horizontal="right"/>
      <protection locked="0"/>
    </xf>
    <xf numFmtId="0" fontId="15" fillId="0" borderId="1" xfId="0" applyFont="1" applyBorder="1" applyAlignment="1" applyProtection="1">
      <alignment horizontal="right" wrapText="1"/>
      <protection locked="0"/>
    </xf>
    <xf numFmtId="0" fontId="15" fillId="0" borderId="1" xfId="0" applyFont="1" applyBorder="1" applyAlignment="1">
      <alignment wrapText="1"/>
    </xf>
    <xf numFmtId="49" fontId="15" fillId="0" borderId="1" xfId="0" applyNumberFormat="1" applyFont="1" applyBorder="1" applyAlignment="1" applyProtection="1">
      <alignment wrapText="1"/>
      <protection locked="0"/>
    </xf>
    <xf numFmtId="0" fontId="15" fillId="0" borderId="1" xfId="0" applyFont="1" applyFill="1" applyBorder="1" applyProtection="1">
      <protection locked="0"/>
    </xf>
    <xf numFmtId="0" fontId="15" fillId="0" borderId="1" xfId="0" applyFont="1" applyFill="1" applyBorder="1" applyAlignment="1" applyProtection="1">
      <alignment horizontal="justify"/>
      <protection locked="0"/>
    </xf>
    <xf numFmtId="0" fontId="15" fillId="0" borderId="1" xfId="0" applyFont="1" applyBorder="1" applyAlignment="1" applyProtection="1">
      <alignment wrapText="1"/>
      <protection locked="0"/>
    </xf>
    <xf numFmtId="0" fontId="16" fillId="0" borderId="1" xfId="0" applyFont="1" applyBorder="1" applyAlignment="1" applyProtection="1">
      <alignment horizontal="justify"/>
      <protection locked="0"/>
    </xf>
    <xf numFmtId="0" fontId="15" fillId="0" borderId="1" xfId="0" applyFont="1" applyBorder="1" applyAlignment="1">
      <alignment horizontal="justify" wrapText="1"/>
    </xf>
    <xf numFmtId="0" fontId="15" fillId="0" borderId="3" xfId="0" applyFont="1" applyBorder="1" applyAlignment="1" applyProtection="1">
      <alignment horizontal="right"/>
      <protection locked="0"/>
    </xf>
    <xf numFmtId="0" fontId="15" fillId="0" borderId="5" xfId="0" applyNumberFormat="1" applyFont="1" applyBorder="1" applyAlignment="1">
      <alignment horizontal="justify" vertical="top" wrapText="1"/>
    </xf>
    <xf numFmtId="0" fontId="15" fillId="0" borderId="2" xfId="0" applyFont="1" applyBorder="1" applyAlignment="1" applyProtection="1">
      <alignment horizontal="right"/>
      <protection locked="0"/>
    </xf>
    <xf numFmtId="0" fontId="15" fillId="0" borderId="1" xfId="0" applyNumberFormat="1" applyFont="1" applyBorder="1" applyAlignment="1">
      <alignment horizontal="justify" vertical="top" wrapText="1"/>
    </xf>
    <xf numFmtId="49" fontId="15" fillId="0" borderId="1" xfId="0" applyNumberFormat="1" applyFont="1" applyBorder="1" applyAlignment="1" applyProtection="1">
      <alignment horizontal="justify"/>
      <protection locked="0"/>
    </xf>
    <xf numFmtId="0" fontId="15" fillId="0" borderId="3" xfId="0" applyFont="1" applyBorder="1" applyProtection="1">
      <protection locked="0"/>
    </xf>
    <xf numFmtId="0" fontId="15" fillId="0" borderId="2" xfId="0" applyNumberFormat="1" applyFont="1" applyBorder="1" applyAlignment="1">
      <alignment horizontal="justify"/>
    </xf>
    <xf numFmtId="49" fontId="15" fillId="0" borderId="3" xfId="0" applyNumberFormat="1" applyFont="1" applyBorder="1" applyAlignment="1" applyProtection="1">
      <alignment horizontal="justify"/>
      <protection locked="0"/>
    </xf>
    <xf numFmtId="0" fontId="15" fillId="2" borderId="3" xfId="0" applyNumberFormat="1" applyFont="1" applyFill="1" applyBorder="1" applyAlignment="1">
      <alignment horizontal="justify" vertical="top" wrapText="1"/>
    </xf>
    <xf numFmtId="49" fontId="15" fillId="2" borderId="3" xfId="0" applyNumberFormat="1" applyFont="1" applyFill="1" applyBorder="1" applyAlignment="1">
      <alignment wrapText="1"/>
    </xf>
    <xf numFmtId="49" fontId="16" fillId="0" borderId="1" xfId="0" applyNumberFormat="1" applyFont="1" applyBorder="1" applyAlignment="1" applyProtection="1">
      <alignment horizontal="justify"/>
      <protection locked="0"/>
    </xf>
    <xf numFmtId="0" fontId="16" fillId="0" borderId="1" xfId="0" applyFont="1" applyBorder="1" applyAlignment="1" applyProtection="1">
      <alignment wrapText="1"/>
      <protection locked="0"/>
    </xf>
    <xf numFmtId="0" fontId="15" fillId="2" borderId="3" xfId="0" applyFont="1" applyFill="1" applyBorder="1" applyAlignment="1">
      <alignment wrapText="1"/>
    </xf>
    <xf numFmtId="0" fontId="16" fillId="0" borderId="1" xfId="0" applyNumberFormat="1" applyFont="1" applyBorder="1" applyAlignment="1" applyProtection="1">
      <alignment horizontal="justify"/>
      <protection locked="0"/>
    </xf>
    <xf numFmtId="0" fontId="15" fillId="0" borderId="1" xfId="0" applyNumberFormat="1" applyFont="1" applyBorder="1" applyAlignment="1" applyProtection="1">
      <alignment wrapText="1"/>
      <protection locked="0"/>
    </xf>
    <xf numFmtId="0" fontId="18" fillId="0" borderId="1" xfId="0" applyFont="1" applyBorder="1" applyProtection="1">
      <protection locked="0"/>
    </xf>
    <xf numFmtId="165" fontId="19" fillId="0" borderId="1" xfId="0" applyNumberFormat="1" applyFont="1" applyBorder="1"/>
    <xf numFmtId="164" fontId="19" fillId="0" borderId="1" xfId="0" applyNumberFormat="1" applyFont="1" applyBorder="1"/>
    <xf numFmtId="0" fontId="20" fillId="0" borderId="1" xfId="0" applyFont="1" applyBorder="1"/>
    <xf numFmtId="0" fontId="20" fillId="0" borderId="0" xfId="0" applyFont="1"/>
    <xf numFmtId="0" fontId="15" fillId="2" borderId="1" xfId="0" applyFont="1" applyFill="1" applyBorder="1" applyAlignment="1">
      <alignment wrapText="1"/>
    </xf>
    <xf numFmtId="165" fontId="7" fillId="0" borderId="3" xfId="0" applyNumberFormat="1" applyFont="1" applyBorder="1"/>
    <xf numFmtId="164" fontId="2" fillId="0" borderId="1" xfId="0" applyNumberFormat="1" applyFont="1" applyFill="1" applyBorder="1"/>
    <xf numFmtId="165" fontId="7" fillId="0" borderId="3" xfId="0" applyNumberFormat="1" applyFont="1" applyFill="1" applyBorder="1"/>
    <xf numFmtId="0" fontId="15" fillId="0" borderId="3" xfId="0" applyNumberFormat="1" applyFont="1" applyBorder="1" applyAlignment="1" applyProtection="1">
      <alignment horizontal="justify"/>
      <protection locked="0"/>
    </xf>
    <xf numFmtId="0" fontId="15" fillId="0" borderId="3" xfId="0" applyNumberFormat="1" applyFont="1" applyFill="1" applyBorder="1" applyAlignment="1">
      <alignment horizontal="justify" vertical="top" wrapText="1"/>
    </xf>
    <xf numFmtId="49" fontId="15" fillId="0" borderId="3" xfId="0" applyNumberFormat="1" applyFont="1" applyFill="1" applyBorder="1" applyAlignment="1">
      <alignment wrapText="1"/>
    </xf>
    <xf numFmtId="0" fontId="16" fillId="2" borderId="1" xfId="0" applyFont="1" applyFill="1" applyBorder="1" applyAlignment="1">
      <alignment wrapText="1"/>
    </xf>
    <xf numFmtId="0" fontId="21" fillId="0" borderId="0" xfId="0" applyFont="1" applyProtection="1">
      <protection locked="0"/>
    </xf>
    <xf numFmtId="164" fontId="21" fillId="0" borderId="0" xfId="0" applyNumberFormat="1" applyFont="1" applyAlignment="1" applyProtection="1">
      <alignment horizontal="center"/>
      <protection locked="0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65" fontId="22" fillId="0" borderId="1" xfId="0" applyNumberFormat="1" applyFont="1" applyBorder="1" applyProtection="1">
      <protection locked="0"/>
    </xf>
    <xf numFmtId="165" fontId="23" fillId="0" borderId="1" xfId="0" applyNumberFormat="1" applyFont="1" applyBorder="1" applyProtection="1">
      <protection locked="0"/>
    </xf>
    <xf numFmtId="165" fontId="24" fillId="0" borderId="1" xfId="0" applyNumberFormat="1" applyFont="1" applyBorder="1" applyProtection="1">
      <protection locked="0"/>
    </xf>
    <xf numFmtId="165" fontId="25" fillId="0" borderId="1" xfId="0" applyNumberFormat="1" applyFont="1" applyBorder="1"/>
    <xf numFmtId="165" fontId="24" fillId="0" borderId="1" xfId="0" applyNumberFormat="1" applyFont="1" applyFill="1" applyBorder="1" applyProtection="1">
      <protection locked="0"/>
    </xf>
    <xf numFmtId="165" fontId="24" fillId="0" borderId="1" xfId="0" applyNumberFormat="1" applyFont="1" applyBorder="1"/>
    <xf numFmtId="165" fontId="26" fillId="0" borderId="1" xfId="0" applyNumberFormat="1" applyFont="1" applyBorder="1"/>
    <xf numFmtId="165" fontId="24" fillId="0" borderId="1" xfId="0" applyNumberFormat="1" applyFont="1" applyFill="1" applyBorder="1"/>
    <xf numFmtId="165" fontId="24" fillId="0" borderId="3" xfId="0" applyNumberFormat="1" applyFont="1" applyBorder="1"/>
    <xf numFmtId="165" fontId="24" fillId="0" borderId="2" xfId="0" applyNumberFormat="1" applyFont="1" applyBorder="1"/>
    <xf numFmtId="165" fontId="24" fillId="0" borderId="3" xfId="0" applyNumberFormat="1" applyFont="1" applyBorder="1" applyProtection="1">
      <protection locked="0"/>
    </xf>
    <xf numFmtId="165" fontId="23" fillId="0" borderId="0" xfId="0" applyNumberFormat="1" applyFont="1" applyBorder="1"/>
    <xf numFmtId="0" fontId="22" fillId="0" borderId="0" xfId="0" applyFont="1"/>
    <xf numFmtId="0" fontId="21" fillId="0" borderId="0" xfId="0" applyFont="1"/>
    <xf numFmtId="0" fontId="0" fillId="0" borderId="0" xfId="0" applyAlignment="1" applyProtection="1">
      <alignment horizontal="left"/>
      <protection locked="0"/>
    </xf>
    <xf numFmtId="0" fontId="27" fillId="0" borderId="0" xfId="0" applyFont="1" applyAlignment="1" applyProtection="1">
      <alignment horizontal="left"/>
      <protection locked="0"/>
    </xf>
    <xf numFmtId="0" fontId="25" fillId="0" borderId="0" xfId="0" applyFont="1" applyAlignment="1" applyProtection="1">
      <alignment horizontal="left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3" fillId="0" borderId="0" xfId="0" applyFont="1" applyBorder="1"/>
    <xf numFmtId="165" fontId="11" fillId="0" borderId="0" xfId="0" applyNumberFormat="1" applyFont="1" applyBorder="1" applyProtection="1">
      <protection locked="0"/>
    </xf>
    <xf numFmtId="164" fontId="11" fillId="0" borderId="0" xfId="0" applyNumberFormat="1" applyFont="1" applyBorder="1"/>
    <xf numFmtId="0" fontId="28" fillId="0" borderId="1" xfId="0" applyFont="1" applyBorder="1"/>
    <xf numFmtId="0" fontId="30" fillId="0" borderId="0" xfId="0" applyFont="1" applyFill="1"/>
    <xf numFmtId="0" fontId="30" fillId="0" borderId="1" xfId="0" applyFont="1" applyFill="1" applyBorder="1"/>
    <xf numFmtId="0" fontId="30" fillId="0" borderId="0" xfId="0" applyFont="1" applyFill="1" applyBorder="1"/>
    <xf numFmtId="0" fontId="30" fillId="0" borderId="6" xfId="0" applyFont="1" applyFill="1" applyBorder="1"/>
    <xf numFmtId="0" fontId="29" fillId="0" borderId="0" xfId="0" applyFont="1" applyFill="1" applyBorder="1"/>
    <xf numFmtId="0" fontId="29" fillId="0" borderId="0" xfId="0" applyFont="1" applyFill="1"/>
    <xf numFmtId="0" fontId="30" fillId="0" borderId="1" xfId="0" applyFont="1" applyFill="1" applyBorder="1" applyAlignment="1" applyProtection="1">
      <alignment horizontal="center" vertical="center" wrapText="1"/>
      <protection locked="0"/>
    </xf>
    <xf numFmtId="0" fontId="29" fillId="0" borderId="0" xfId="0" applyFont="1" applyFill="1" applyBorder="1" applyAlignment="1" applyProtection="1">
      <alignment horizontal="justify"/>
      <protection locked="0"/>
    </xf>
    <xf numFmtId="165" fontId="29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Alignment="1"/>
    <xf numFmtId="0" fontId="30" fillId="0" borderId="0" xfId="0" applyFont="1" applyFill="1" applyAlignment="1" applyProtection="1">
      <alignment horizontal="center" vertical="center"/>
      <protection locked="0"/>
    </xf>
    <xf numFmtId="0" fontId="30" fillId="0" borderId="0" xfId="0" applyFont="1" applyFill="1" applyAlignment="1">
      <alignment horizontal="center" vertical="center"/>
    </xf>
    <xf numFmtId="0" fontId="30" fillId="0" borderId="1" xfId="0" applyFont="1" applyFill="1" applyBorder="1" applyAlignment="1" applyProtection="1">
      <alignment horizontal="center" vertical="center"/>
      <protection locked="0"/>
    </xf>
    <xf numFmtId="49" fontId="29" fillId="0" borderId="1" xfId="0" applyNumberFormat="1" applyFont="1" applyFill="1" applyBorder="1" applyAlignment="1" applyProtection="1">
      <alignment horizontal="center" vertical="center"/>
      <protection locked="0"/>
    </xf>
    <xf numFmtId="0" fontId="29" fillId="0" borderId="1" xfId="0" applyFont="1" applyFill="1" applyBorder="1" applyAlignment="1" applyProtection="1">
      <alignment horizontal="center" vertical="center"/>
      <protection locked="0"/>
    </xf>
    <xf numFmtId="0" fontId="29" fillId="0" borderId="1" xfId="0" applyFont="1" applyFill="1" applyBorder="1" applyAlignment="1">
      <alignment horizontal="center" vertical="center" wrapText="1"/>
    </xf>
    <xf numFmtId="1" fontId="29" fillId="0" borderId="1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/>
      <protection locked="0"/>
    </xf>
    <xf numFmtId="0" fontId="30" fillId="0" borderId="0" xfId="0" applyFont="1" applyFill="1" applyAlignment="1">
      <alignment horizontal="center" vertical="justify"/>
    </xf>
    <xf numFmtId="165" fontId="29" fillId="3" borderId="0" xfId="0" applyNumberFormat="1" applyFont="1" applyFill="1" applyBorder="1" applyAlignment="1">
      <alignment horizontal="center" vertical="center"/>
    </xf>
    <xf numFmtId="0" fontId="30" fillId="3" borderId="0" xfId="0" applyFont="1" applyFill="1" applyAlignment="1">
      <alignment horizontal="center" vertical="center"/>
    </xf>
    <xf numFmtId="165" fontId="29" fillId="2" borderId="0" xfId="0" applyNumberFormat="1" applyFont="1" applyFill="1" applyBorder="1" applyAlignment="1">
      <alignment horizontal="center" vertical="center"/>
    </xf>
    <xf numFmtId="164" fontId="32" fillId="0" borderId="1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49" fontId="35" fillId="0" borderId="1" xfId="0" applyNumberFormat="1" applyFont="1" applyFill="1" applyBorder="1" applyAlignment="1" applyProtection="1">
      <alignment horizontal="center" wrapText="1"/>
      <protection locked="0"/>
    </xf>
    <xf numFmtId="1" fontId="35" fillId="0" borderId="1" xfId="0" applyNumberFormat="1" applyFont="1" applyFill="1" applyBorder="1" applyAlignment="1" applyProtection="1">
      <alignment horizontal="center" vertical="center"/>
      <protection locked="0"/>
    </xf>
    <xf numFmtId="0" fontId="35" fillId="0" borderId="1" xfId="0" applyFont="1" applyFill="1" applyBorder="1" applyAlignment="1">
      <alignment horizontal="center" vertical="center" wrapText="1"/>
    </xf>
    <xf numFmtId="0" fontId="35" fillId="0" borderId="0" xfId="0" applyFont="1" applyFill="1" applyBorder="1"/>
    <xf numFmtId="0" fontId="35" fillId="0" borderId="6" xfId="0" applyFont="1" applyFill="1" applyBorder="1"/>
    <xf numFmtId="0" fontId="35" fillId="0" borderId="1" xfId="0" applyFont="1" applyFill="1" applyBorder="1"/>
    <xf numFmtId="0" fontId="32" fillId="0" borderId="1" xfId="0" applyFont="1" applyFill="1" applyBorder="1" applyAlignment="1" applyProtection="1">
      <alignment horizontal="center" vertical="center"/>
      <protection locked="0"/>
    </xf>
    <xf numFmtId="0" fontId="31" fillId="0" borderId="1" xfId="0" applyFont="1" applyFill="1" applyBorder="1" applyAlignment="1" applyProtection="1">
      <alignment horizontal="center" vertical="center"/>
      <protection locked="0"/>
    </xf>
    <xf numFmtId="0" fontId="31" fillId="0" borderId="0" xfId="0" applyFont="1" applyFill="1" applyBorder="1"/>
    <xf numFmtId="0" fontId="31" fillId="0" borderId="6" xfId="0" applyFont="1" applyFill="1" applyBorder="1"/>
    <xf numFmtId="0" fontId="31" fillId="0" borderId="1" xfId="0" applyFont="1" applyFill="1" applyBorder="1"/>
    <xf numFmtId="0" fontId="32" fillId="0" borderId="0" xfId="0" applyFont="1" applyFill="1" applyBorder="1"/>
    <xf numFmtId="0" fontId="32" fillId="0" borderId="6" xfId="0" applyFont="1" applyFill="1" applyBorder="1"/>
    <xf numFmtId="0" fontId="32" fillId="0" borderId="1" xfId="0" applyFont="1" applyFill="1" applyBorder="1"/>
    <xf numFmtId="0" fontId="30" fillId="0" borderId="0" xfId="0" applyFont="1" applyFill="1" applyAlignment="1">
      <alignment horizontal="left" vertical="center"/>
    </xf>
    <xf numFmtId="0" fontId="30" fillId="0" borderId="0" xfId="0" applyFont="1" applyFill="1" applyBorder="1" applyAlignment="1" applyProtection="1">
      <alignment horizontal="center" vertical="justify" wrapText="1"/>
      <protection locked="0"/>
    </xf>
    <xf numFmtId="1" fontId="32" fillId="0" borderId="1" xfId="0" applyNumberFormat="1" applyFont="1" applyFill="1" applyBorder="1" applyAlignment="1">
      <alignment horizontal="center" vertical="center"/>
    </xf>
    <xf numFmtId="1" fontId="32" fillId="0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 applyFill="1" applyAlignment="1">
      <alignment horizontal="left" vertical="center"/>
    </xf>
    <xf numFmtId="0" fontId="34" fillId="0" borderId="0" xfId="0" applyFont="1" applyFill="1" applyAlignment="1">
      <alignment vertical="center"/>
    </xf>
    <xf numFmtId="0" fontId="30" fillId="0" borderId="0" xfId="0" applyFont="1" applyFill="1" applyBorder="1" applyAlignment="1">
      <alignment horizontal="center" vertical="center"/>
    </xf>
    <xf numFmtId="0" fontId="30" fillId="0" borderId="6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1" fontId="3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31" fillId="0" borderId="1" xfId="0" applyNumberFormat="1" applyFont="1" applyFill="1" applyBorder="1" applyAlignment="1">
      <alignment horizontal="center" vertical="center"/>
    </xf>
    <xf numFmtId="164" fontId="31" fillId="0" borderId="1" xfId="0" applyNumberFormat="1" applyFont="1" applyFill="1" applyBorder="1" applyAlignment="1">
      <alignment horizontal="center" vertical="center"/>
    </xf>
    <xf numFmtId="0" fontId="33" fillId="0" borderId="1" xfId="0" applyFont="1" applyFill="1" applyBorder="1" applyAlignment="1" applyProtection="1">
      <protection locked="0"/>
    </xf>
    <xf numFmtId="0" fontId="34" fillId="0" borderId="1" xfId="0" applyFont="1" applyFill="1" applyBorder="1" applyAlignment="1" applyProtection="1">
      <protection locked="0"/>
    </xf>
    <xf numFmtId="0" fontId="34" fillId="0" borderId="1" xfId="0" applyFont="1" applyFill="1" applyBorder="1" applyAlignment="1" applyProtection="1">
      <alignment horizontal="justify"/>
      <protection locked="0"/>
    </xf>
    <xf numFmtId="0" fontId="34" fillId="0" borderId="1" xfId="0" applyFont="1" applyFill="1" applyBorder="1" applyAlignment="1">
      <alignment wrapText="1"/>
    </xf>
    <xf numFmtId="0" fontId="34" fillId="0" borderId="1" xfId="0" applyFont="1" applyFill="1" applyBorder="1" applyAlignment="1">
      <alignment horizontal="justify" wrapText="1"/>
    </xf>
    <xf numFmtId="0" fontId="37" fillId="0" borderId="1" xfId="0" applyFont="1" applyFill="1" applyBorder="1" applyAlignment="1">
      <alignment wrapText="1"/>
    </xf>
    <xf numFmtId="0" fontId="38" fillId="0" borderId="1" xfId="0" applyFont="1" applyFill="1" applyBorder="1" applyAlignment="1">
      <alignment wrapText="1"/>
    </xf>
    <xf numFmtId="0" fontId="38" fillId="0" borderId="1" xfId="0" applyFont="1" applyFill="1" applyBorder="1" applyAlignment="1" applyProtection="1">
      <alignment horizontal="justify"/>
      <protection locked="0"/>
    </xf>
    <xf numFmtId="0" fontId="34" fillId="0" borderId="1" xfId="0" applyFont="1" applyFill="1" applyBorder="1" applyAlignment="1" applyProtection="1">
      <alignment wrapText="1"/>
      <protection locked="0"/>
    </xf>
    <xf numFmtId="0" fontId="33" fillId="0" borderId="1" xfId="0" applyFont="1" applyFill="1" applyBorder="1" applyAlignment="1" applyProtection="1">
      <alignment horizontal="justify"/>
      <protection locked="0"/>
    </xf>
    <xf numFmtId="0" fontId="34" fillId="0" borderId="1" xfId="0" applyNumberFormat="1" applyFont="1" applyFill="1" applyBorder="1" applyAlignment="1">
      <alignment horizontal="justify" wrapText="1"/>
    </xf>
    <xf numFmtId="49" fontId="34" fillId="0" borderId="1" xfId="0" applyNumberFormat="1" applyFont="1" applyFill="1" applyBorder="1" applyAlignment="1" applyProtection="1">
      <alignment horizontal="justify"/>
      <protection locked="0"/>
    </xf>
    <xf numFmtId="49" fontId="39" fillId="0" borderId="1" xfId="0" applyNumberFormat="1" applyFont="1" applyFill="1" applyBorder="1" applyAlignment="1">
      <alignment wrapText="1"/>
    </xf>
    <xf numFmtId="49" fontId="39" fillId="0" borderId="7" xfId="0" applyNumberFormat="1" applyFont="1" applyFill="1" applyBorder="1" applyAlignment="1">
      <alignment wrapText="1"/>
    </xf>
    <xf numFmtId="49" fontId="33" fillId="0" borderId="7" xfId="0" applyNumberFormat="1" applyFont="1" applyFill="1" applyBorder="1" applyAlignment="1" applyProtection="1">
      <alignment horizontal="justify"/>
      <protection locked="0"/>
    </xf>
    <xf numFmtId="0" fontId="33" fillId="0" borderId="7" xfId="0" applyFont="1" applyFill="1" applyBorder="1" applyAlignment="1" applyProtection="1">
      <protection locked="0"/>
    </xf>
    <xf numFmtId="0" fontId="34" fillId="0" borderId="7" xfId="0" applyFont="1" applyFill="1" applyBorder="1" applyAlignment="1" applyProtection="1">
      <protection locked="0"/>
    </xf>
    <xf numFmtId="0" fontId="33" fillId="0" borderId="7" xfId="0" applyFont="1" applyFill="1" applyBorder="1" applyAlignment="1" applyProtection="1">
      <alignment wrapText="1"/>
      <protection locked="0"/>
    </xf>
    <xf numFmtId="2" fontId="34" fillId="0" borderId="7" xfId="0" applyNumberFormat="1" applyFont="1" applyFill="1" applyBorder="1" applyAlignment="1">
      <alignment horizontal="justify" wrapText="1"/>
    </xf>
    <xf numFmtId="0" fontId="34" fillId="0" borderId="8" xfId="0" applyFont="1" applyFill="1" applyBorder="1" applyAlignment="1">
      <alignment wrapText="1"/>
    </xf>
    <xf numFmtId="0" fontId="34" fillId="0" borderId="7" xfId="0" applyFont="1" applyFill="1" applyBorder="1" applyAlignment="1">
      <alignment wrapText="1"/>
    </xf>
    <xf numFmtId="0" fontId="37" fillId="0" borderId="7" xfId="0" applyFont="1" applyFill="1" applyBorder="1" applyAlignment="1">
      <alignment horizontal="justify" wrapText="1"/>
    </xf>
    <xf numFmtId="0" fontId="37" fillId="0" borderId="7" xfId="0" applyFont="1" applyFill="1" applyBorder="1" applyAlignment="1">
      <alignment horizontal="justify" vertical="top" wrapText="1"/>
    </xf>
    <xf numFmtId="0" fontId="33" fillId="0" borderId="7" xfId="0" applyFont="1" applyFill="1" applyBorder="1" applyAlignment="1" applyProtection="1">
      <alignment horizontal="justify"/>
      <protection locked="0"/>
    </xf>
    <xf numFmtId="0" fontId="40" fillId="0" borderId="0" xfId="0" applyFont="1" applyFill="1" applyAlignment="1">
      <alignment horizontal="center" vertical="center"/>
    </xf>
    <xf numFmtId="0" fontId="40" fillId="0" borderId="0" xfId="0" applyFont="1" applyFill="1" applyBorder="1"/>
    <xf numFmtId="0" fontId="40" fillId="0" borderId="0" xfId="0" applyFont="1" applyFill="1"/>
    <xf numFmtId="3" fontId="3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1" xfId="0" applyFont="1" applyFill="1" applyBorder="1" applyAlignment="1">
      <alignment horizontal="center"/>
    </xf>
    <xf numFmtId="0" fontId="34" fillId="0" borderId="8" xfId="0" applyFont="1" applyFill="1" applyBorder="1" applyAlignment="1">
      <alignment vertical="top" wrapText="1"/>
    </xf>
    <xf numFmtId="0" fontId="34" fillId="0" borderId="9" xfId="0" applyFont="1" applyFill="1" applyBorder="1" applyAlignment="1">
      <alignment vertical="top" wrapText="1"/>
    </xf>
    <xf numFmtId="0" fontId="32" fillId="0" borderId="1" xfId="0" applyNumberFormat="1" applyFont="1" applyFill="1" applyBorder="1" applyAlignment="1" applyProtection="1">
      <alignment horizontal="center" vertical="center"/>
      <protection locked="0"/>
    </xf>
    <xf numFmtId="0" fontId="31" fillId="0" borderId="1" xfId="0" applyNumberFormat="1" applyFont="1" applyFill="1" applyBorder="1" applyAlignment="1">
      <alignment horizontal="center" vertical="center"/>
    </xf>
    <xf numFmtId="0" fontId="32" fillId="0" borderId="1" xfId="0" applyNumberFormat="1" applyFont="1" applyFill="1" applyBorder="1" applyAlignment="1">
      <alignment horizontal="center" vertical="center"/>
    </xf>
    <xf numFmtId="1" fontId="32" fillId="2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0" xfId="2" applyFont="1" applyAlignment="1">
      <alignment horizontal="left"/>
    </xf>
    <xf numFmtId="0" fontId="30" fillId="0" borderId="0" xfId="2" applyFont="1"/>
    <xf numFmtId="164" fontId="42" fillId="0" borderId="0" xfId="2" applyNumberFormat="1" applyFont="1" applyBorder="1"/>
    <xf numFmtId="164" fontId="31" fillId="0" borderId="0" xfId="2" applyNumberFormat="1" applyFont="1" applyBorder="1"/>
    <xf numFmtId="0" fontId="34" fillId="0" borderId="0" xfId="2" applyFont="1"/>
    <xf numFmtId="1" fontId="34" fillId="0" borderId="0" xfId="2" applyNumberFormat="1" applyFont="1"/>
    <xf numFmtId="0" fontId="33" fillId="0" borderId="0" xfId="2" applyFont="1" applyAlignment="1">
      <alignment horizontal="left"/>
    </xf>
    <xf numFmtId="164" fontId="34" fillId="0" borderId="0" xfId="2" applyNumberFormat="1" applyFont="1" applyBorder="1"/>
    <xf numFmtId="0" fontId="33" fillId="0" borderId="0" xfId="2" applyFont="1"/>
    <xf numFmtId="0" fontId="34" fillId="0" borderId="0" xfId="2" applyFont="1" applyAlignment="1"/>
    <xf numFmtId="0" fontId="34" fillId="0" borderId="0" xfId="1" applyFont="1" applyAlignment="1"/>
    <xf numFmtId="0" fontId="43" fillId="0" borderId="0" xfId="1" applyFont="1" applyAlignment="1"/>
    <xf numFmtId="0" fontId="44" fillId="0" borderId="0" xfId="2" applyFont="1" applyAlignment="1">
      <alignment horizontal="left"/>
    </xf>
    <xf numFmtId="0" fontId="44" fillId="0" borderId="0" xfId="2" applyFont="1"/>
    <xf numFmtId="0" fontId="34" fillId="0" borderId="7" xfId="0" applyFont="1" applyBorder="1" applyAlignment="1">
      <alignment vertical="center" wrapText="1"/>
    </xf>
    <xf numFmtId="0" fontId="37" fillId="0" borderId="1" xfId="0" applyFont="1" applyFill="1" applyBorder="1" applyAlignment="1">
      <alignment horizontal="left" vertical="top" wrapText="1"/>
    </xf>
    <xf numFmtId="0" fontId="45" fillId="0" borderId="1" xfId="0" applyFont="1" applyFill="1" applyBorder="1" applyAlignment="1">
      <alignment horizontal="left" wrapText="1"/>
    </xf>
    <xf numFmtId="0" fontId="34" fillId="2" borderId="1" xfId="0" applyFont="1" applyFill="1" applyBorder="1" applyAlignment="1">
      <alignment horizontal="justify" vertical="top" wrapText="1"/>
    </xf>
    <xf numFmtId="0" fontId="39" fillId="2" borderId="7" xfId="0" applyNumberFormat="1" applyFont="1" applyFill="1" applyBorder="1" applyAlignment="1">
      <alignment horizontal="left" vertical="justify" wrapText="1"/>
    </xf>
    <xf numFmtId="0" fontId="33" fillId="0" borderId="1" xfId="0" applyNumberFormat="1" applyFont="1" applyFill="1" applyBorder="1" applyAlignment="1">
      <alignment horizontal="justify" wrapText="1"/>
    </xf>
    <xf numFmtId="0" fontId="32" fillId="0" borderId="6" xfId="0" applyFont="1" applyBorder="1" applyAlignment="1">
      <alignment horizontal="center" vertical="center" wrapText="1"/>
    </xf>
    <xf numFmtId="0" fontId="31" fillId="0" borderId="1" xfId="0" applyNumberFormat="1" applyFont="1" applyFill="1" applyBorder="1" applyAlignment="1" applyProtection="1">
      <alignment horizontal="center" vertical="center"/>
      <protection locked="0"/>
    </xf>
    <xf numFmtId="0" fontId="32" fillId="0" borderId="6" xfId="0" applyNumberFormat="1" applyFont="1" applyFill="1" applyBorder="1" applyAlignment="1" applyProtection="1">
      <alignment horizontal="center" vertical="center"/>
      <protection locked="0"/>
    </xf>
    <xf numFmtId="0" fontId="46" fillId="0" borderId="0" xfId="0" applyNumberFormat="1" applyFont="1" applyAlignment="1">
      <alignment wrapText="1"/>
    </xf>
    <xf numFmtId="0" fontId="46" fillId="0" borderId="1" xfId="0" applyFont="1" applyBorder="1" applyAlignment="1">
      <alignment wrapText="1"/>
    </xf>
    <xf numFmtId="0" fontId="40" fillId="0" borderId="0" xfId="0" applyFont="1" applyFill="1" applyAlignment="1"/>
    <xf numFmtId="0" fontId="30" fillId="0" borderId="1" xfId="0" applyFont="1" applyFill="1" applyBorder="1" applyAlignment="1" applyProtection="1">
      <alignment horizontal="center" vertical="center" wrapText="1"/>
      <protection locked="0"/>
    </xf>
    <xf numFmtId="0" fontId="30" fillId="0" borderId="3" xfId="0" applyFont="1" applyFill="1" applyBorder="1" applyAlignment="1" applyProtection="1">
      <alignment horizontal="center" vertical="center"/>
      <protection locked="0"/>
    </xf>
    <xf numFmtId="0" fontId="30" fillId="0" borderId="2" xfId="0" applyFont="1" applyFill="1" applyBorder="1" applyAlignment="1" applyProtection="1">
      <alignment horizontal="center" vertical="center"/>
      <protection locked="0"/>
    </xf>
    <xf numFmtId="49" fontId="32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32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30" fillId="0" borderId="3" xfId="0" applyNumberFormat="1" applyFont="1" applyFill="1" applyBorder="1" applyAlignment="1" applyProtection="1">
      <alignment horizontal="center" vertical="center" wrapText="1"/>
      <protection locked="0"/>
    </xf>
    <xf numFmtId="1" fontId="30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0" fillId="0" borderId="0" xfId="0" applyFont="1" applyFill="1" applyAlignment="1">
      <alignment horizontal="right" vertical="center"/>
    </xf>
    <xf numFmtId="0" fontId="34" fillId="0" borderId="0" xfId="0" applyFont="1" applyFill="1" applyAlignment="1">
      <alignment horizontal="left" vertical="center"/>
    </xf>
    <xf numFmtId="0" fontId="29" fillId="0" borderId="10" xfId="0" applyFont="1" applyFill="1" applyBorder="1" applyAlignment="1">
      <alignment horizontal="center" vertical="justify"/>
    </xf>
    <xf numFmtId="0" fontId="33" fillId="0" borderId="0" xfId="0" applyFont="1" applyFill="1" applyAlignment="1" applyProtection="1">
      <alignment horizontal="center" vertical="center"/>
      <protection locked="0"/>
    </xf>
    <xf numFmtId="0" fontId="33" fillId="0" borderId="0" xfId="0" applyFont="1" applyFill="1" applyBorder="1" applyAlignment="1">
      <alignment horizontal="center" vertical="justify"/>
    </xf>
    <xf numFmtId="0" fontId="34" fillId="0" borderId="0" xfId="2" applyFont="1" applyAlignment="1">
      <alignment horizontal="left"/>
    </xf>
    <xf numFmtId="0" fontId="33" fillId="0" borderId="0" xfId="2" applyFont="1" applyAlignment="1">
      <alignment horizontal="left"/>
    </xf>
    <xf numFmtId="0" fontId="44" fillId="0" borderId="0" xfId="2" applyFont="1" applyAlignment="1">
      <alignment horizontal="left"/>
    </xf>
    <xf numFmtId="0" fontId="34" fillId="0" borderId="0" xfId="2" applyFont="1"/>
    <xf numFmtId="0" fontId="33" fillId="0" borderId="0" xfId="1" applyFont="1" applyAlignment="1"/>
    <xf numFmtId="0" fontId="0" fillId="0" borderId="0" xfId="0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 vertical="center" wrapText="1"/>
      <protection locked="0"/>
    </xf>
    <xf numFmtId="49" fontId="4" fillId="0" borderId="2" xfId="0" applyNumberFormat="1" applyFont="1" applyBorder="1" applyAlignment="1" applyProtection="1">
      <alignment horizontal="center" vertical="center" wrapText="1"/>
      <protection locked="0"/>
    </xf>
    <xf numFmtId="164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</cellXfs>
  <cellStyles count="3">
    <cellStyle name="Обычный" xfId="0" builtinId="0"/>
    <cellStyle name="Обычный_Додаток 2 " xfId="1"/>
    <cellStyle name="Обычный_Додаток 2 (доходи) грудень.2008 .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AD131"/>
  <sheetViews>
    <sheetView tabSelected="1" view="pageBreakPreview" zoomScale="60" zoomScaleNormal="75" zoomScaleSheetLayoutView="75" workbookViewId="0">
      <pane xSplit="2" ySplit="7" topLeftCell="C69" activePane="bottomRight" state="frozenSplit"/>
      <selection pane="topRight" activeCell="C5" sqref="C5:G5"/>
      <selection pane="bottomLeft" activeCell="A46" sqref="A46"/>
      <selection pane="bottomRight" activeCell="D3" sqref="D3"/>
    </sheetView>
  </sheetViews>
  <sheetFormatPr defaultRowHeight="18.75" x14ac:dyDescent="0.3"/>
  <cols>
    <col min="1" max="1" width="15.42578125" style="144" customWidth="1"/>
    <col min="2" max="2" width="137" style="142" customWidth="1"/>
    <col min="3" max="3" width="18.5703125" style="144" customWidth="1"/>
    <col min="4" max="4" width="17" style="144" customWidth="1"/>
    <col min="5" max="5" width="16.85546875" style="153" customWidth="1"/>
    <col min="6" max="6" width="16.7109375" style="135" customWidth="1"/>
    <col min="7" max="16384" width="9.140625" style="133"/>
  </cols>
  <sheetData>
    <row r="1" spans="1:30" ht="23.25" x14ac:dyDescent="0.3">
      <c r="D1" s="252" t="s">
        <v>124</v>
      </c>
      <c r="E1" s="252"/>
    </row>
    <row r="2" spans="1:30" ht="23.25" x14ac:dyDescent="0.3">
      <c r="D2" s="175" t="s">
        <v>207</v>
      </c>
      <c r="E2" s="176"/>
    </row>
    <row r="3" spans="1:30" ht="23.25" x14ac:dyDescent="0.3">
      <c r="D3" s="176" t="s">
        <v>208</v>
      </c>
      <c r="E3" s="176"/>
    </row>
    <row r="4" spans="1:30" x14ac:dyDescent="0.3">
      <c r="E4" s="171"/>
    </row>
    <row r="5" spans="1:30" ht="22.5" x14ac:dyDescent="0.3">
      <c r="A5" s="143"/>
      <c r="B5" s="254" t="s">
        <v>123</v>
      </c>
      <c r="C5" s="254"/>
      <c r="D5" s="254"/>
      <c r="E5" s="254"/>
    </row>
    <row r="6" spans="1:30" ht="22.5" x14ac:dyDescent="0.3">
      <c r="A6" s="143"/>
      <c r="B6" s="255" t="s">
        <v>189</v>
      </c>
      <c r="C6" s="255"/>
      <c r="D6" s="255"/>
      <c r="E6" s="255"/>
    </row>
    <row r="7" spans="1:30" s="151" customFormat="1" ht="18.75" customHeight="1" x14ac:dyDescent="0.2">
      <c r="B7" s="253"/>
      <c r="C7" s="253"/>
      <c r="D7" s="253"/>
      <c r="E7" s="253"/>
      <c r="F7" s="172" t="s">
        <v>130</v>
      </c>
    </row>
    <row r="8" spans="1:30" s="179" customFormat="1" ht="61.5" customHeight="1" x14ac:dyDescent="0.2">
      <c r="A8" s="245" t="s">
        <v>2</v>
      </c>
      <c r="B8" s="247" t="s">
        <v>3</v>
      </c>
      <c r="C8" s="249" t="s">
        <v>190</v>
      </c>
      <c r="D8" s="249" t="s">
        <v>191</v>
      </c>
      <c r="E8" s="249" t="s">
        <v>192</v>
      </c>
      <c r="F8" s="244" t="s">
        <v>139</v>
      </c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7"/>
      <c r="R8" s="177"/>
      <c r="S8" s="177"/>
      <c r="T8" s="177"/>
      <c r="U8" s="177"/>
      <c r="V8" s="177"/>
      <c r="W8" s="177"/>
      <c r="X8" s="177"/>
      <c r="Y8" s="177"/>
      <c r="Z8" s="177"/>
      <c r="AA8" s="177"/>
      <c r="AB8" s="177"/>
      <c r="AC8" s="177"/>
      <c r="AD8" s="178"/>
    </row>
    <row r="9" spans="1:30" s="179" customFormat="1" ht="66" customHeight="1" x14ac:dyDescent="0.2">
      <c r="A9" s="246"/>
      <c r="B9" s="248"/>
      <c r="C9" s="250"/>
      <c r="D9" s="250"/>
      <c r="E9" s="250"/>
      <c r="F9" s="244"/>
      <c r="G9" s="177"/>
      <c r="H9" s="177"/>
      <c r="I9" s="177"/>
      <c r="J9" s="177"/>
      <c r="K9" s="177"/>
      <c r="L9" s="177"/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8"/>
    </row>
    <row r="10" spans="1:30" s="162" customFormat="1" ht="18.75" customHeight="1" x14ac:dyDescent="0.25">
      <c r="A10" s="156">
        <v>1</v>
      </c>
      <c r="B10" s="157" t="s">
        <v>13</v>
      </c>
      <c r="C10" s="158">
        <v>3</v>
      </c>
      <c r="D10" s="158">
        <v>4</v>
      </c>
      <c r="E10" s="180">
        <v>5</v>
      </c>
      <c r="F10" s="159">
        <v>6</v>
      </c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1"/>
    </row>
    <row r="11" spans="1:30" s="170" customFormat="1" ht="32.25" customHeight="1" x14ac:dyDescent="0.3">
      <c r="A11" s="163"/>
      <c r="B11" s="183" t="s">
        <v>14</v>
      </c>
      <c r="C11" s="174"/>
      <c r="D11" s="174"/>
      <c r="E11" s="174"/>
      <c r="F11" s="155"/>
      <c r="G11" s="168"/>
      <c r="H11" s="168"/>
      <c r="I11" s="168"/>
      <c r="J11" s="168"/>
      <c r="K11" s="168"/>
      <c r="L11" s="168"/>
      <c r="M11" s="168"/>
      <c r="N11" s="168"/>
      <c r="O11" s="168"/>
      <c r="P11" s="168"/>
      <c r="Q11" s="168"/>
      <c r="R11" s="168"/>
      <c r="S11" s="168"/>
      <c r="T11" s="168"/>
      <c r="U11" s="168"/>
      <c r="V11" s="168"/>
      <c r="W11" s="168"/>
      <c r="X11" s="168"/>
      <c r="Y11" s="168"/>
      <c r="Z11" s="168"/>
      <c r="AA11" s="168"/>
      <c r="AB11" s="168"/>
      <c r="AC11" s="168"/>
      <c r="AD11" s="169"/>
    </row>
    <row r="12" spans="1:30" s="134" customFormat="1" ht="32.25" customHeight="1" x14ac:dyDescent="0.35">
      <c r="A12" s="146">
        <v>11010000</v>
      </c>
      <c r="B12" s="184" t="s">
        <v>113</v>
      </c>
      <c r="C12" s="214">
        <v>206191000</v>
      </c>
      <c r="D12" s="214">
        <v>49473500</v>
      </c>
      <c r="E12" s="214">
        <v>47462943</v>
      </c>
      <c r="F12" s="155">
        <f>E12/D12*100</f>
        <v>95.936093059920964</v>
      </c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6"/>
    </row>
    <row r="13" spans="1:30" s="134" customFormat="1" ht="32.25" customHeight="1" x14ac:dyDescent="0.35">
      <c r="A13" s="147">
        <v>11020201</v>
      </c>
      <c r="B13" s="187" t="s">
        <v>115</v>
      </c>
      <c r="C13" s="214">
        <v>100000</v>
      </c>
      <c r="D13" s="214">
        <v>50000</v>
      </c>
      <c r="E13" s="214">
        <v>69101</v>
      </c>
      <c r="F13" s="155">
        <f t="shared" ref="F13:F84" si="0">E13/D13*100</f>
        <v>138.202</v>
      </c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6"/>
    </row>
    <row r="14" spans="1:30" s="134" customFormat="1" ht="32.25" customHeight="1" x14ac:dyDescent="0.35">
      <c r="A14" s="147">
        <v>13010000</v>
      </c>
      <c r="B14" s="186" t="s">
        <v>193</v>
      </c>
      <c r="C14" s="240">
        <v>120000</v>
      </c>
      <c r="D14" s="214">
        <v>30000</v>
      </c>
      <c r="E14" s="214">
        <v>38440</v>
      </c>
      <c r="F14" s="155">
        <f t="shared" si="0"/>
        <v>128.13333333333335</v>
      </c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6"/>
    </row>
    <row r="15" spans="1:30" s="134" customFormat="1" ht="49.5" customHeight="1" x14ac:dyDescent="0.35">
      <c r="A15" s="147">
        <v>13030000</v>
      </c>
      <c r="B15" s="186" t="s">
        <v>194</v>
      </c>
      <c r="C15" s="240"/>
      <c r="D15" s="214"/>
      <c r="E15" s="214">
        <v>2325</v>
      </c>
      <c r="F15" s="155">
        <v>0</v>
      </c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6"/>
    </row>
    <row r="16" spans="1:30" s="134" customFormat="1" ht="32.25" customHeight="1" x14ac:dyDescent="0.3">
      <c r="A16" s="147">
        <v>14020000</v>
      </c>
      <c r="B16" s="232" t="s">
        <v>176</v>
      </c>
      <c r="C16" s="238">
        <v>1337500</v>
      </c>
      <c r="D16" s="214">
        <v>400000</v>
      </c>
      <c r="E16" s="214"/>
      <c r="F16" s="155">
        <f t="shared" si="0"/>
        <v>0</v>
      </c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6"/>
    </row>
    <row r="17" spans="1:30" s="134" customFormat="1" ht="32.25" customHeight="1" x14ac:dyDescent="0.3">
      <c r="A17" s="147">
        <v>14030000</v>
      </c>
      <c r="B17" s="232" t="s">
        <v>177</v>
      </c>
      <c r="C17" s="238">
        <v>4800000</v>
      </c>
      <c r="D17" s="214">
        <v>1000000</v>
      </c>
      <c r="E17" s="214"/>
      <c r="F17" s="155">
        <f t="shared" si="0"/>
        <v>0</v>
      </c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6"/>
    </row>
    <row r="18" spans="1:30" s="167" customFormat="1" ht="50.25" customHeight="1" x14ac:dyDescent="0.35">
      <c r="A18" s="147">
        <v>14040000</v>
      </c>
      <c r="B18" s="186" t="s">
        <v>140</v>
      </c>
      <c r="C18" s="216">
        <v>17446500</v>
      </c>
      <c r="D18" s="216">
        <v>4156500</v>
      </c>
      <c r="E18" s="216">
        <v>3680692</v>
      </c>
      <c r="F18" s="155">
        <f t="shared" si="0"/>
        <v>88.552676530734999</v>
      </c>
      <c r="G18" s="165"/>
      <c r="H18" s="165"/>
      <c r="I18" s="165"/>
      <c r="J18" s="165"/>
      <c r="K18" s="165"/>
      <c r="L18" s="165"/>
      <c r="M18" s="165"/>
      <c r="N18" s="165"/>
      <c r="O18" s="165"/>
      <c r="P18" s="165"/>
      <c r="Q18" s="165"/>
      <c r="R18" s="165"/>
      <c r="S18" s="165"/>
      <c r="T18" s="165"/>
      <c r="U18" s="165"/>
      <c r="V18" s="165"/>
      <c r="W18" s="165"/>
      <c r="X18" s="165"/>
      <c r="Y18" s="165"/>
      <c r="Z18" s="165"/>
      <c r="AA18" s="165"/>
      <c r="AB18" s="165"/>
      <c r="AC18" s="165"/>
      <c r="AD18" s="166"/>
    </row>
    <row r="19" spans="1:30" s="134" customFormat="1" ht="40.5" customHeight="1" x14ac:dyDescent="0.3">
      <c r="A19" s="147">
        <v>18000000</v>
      </c>
      <c r="B19" s="183" t="s">
        <v>30</v>
      </c>
      <c r="C19" s="239">
        <f>C21+C27+C28+C29</f>
        <v>64081000</v>
      </c>
      <c r="D19" s="239">
        <f>D21+D27+D28+D29</f>
        <v>14863500</v>
      </c>
      <c r="E19" s="239">
        <f>E21+E27+E28+E29</f>
        <v>15217588</v>
      </c>
      <c r="F19" s="182">
        <f t="shared" si="0"/>
        <v>102.38226528072123</v>
      </c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6"/>
    </row>
    <row r="20" spans="1:30" s="134" customFormat="1" ht="24" customHeight="1" x14ac:dyDescent="0.35">
      <c r="A20" s="145"/>
      <c r="B20" s="184" t="s">
        <v>31</v>
      </c>
      <c r="C20" s="214"/>
      <c r="D20" s="214"/>
      <c r="E20" s="214"/>
      <c r="F20" s="15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6"/>
    </row>
    <row r="21" spans="1:30" s="134" customFormat="1" ht="33" customHeight="1" x14ac:dyDescent="0.35">
      <c r="A21" s="147">
        <v>18010000</v>
      </c>
      <c r="B21" s="184" t="s">
        <v>141</v>
      </c>
      <c r="C21" s="214">
        <f>C22+C23+C24+C25+C26</f>
        <v>25855000</v>
      </c>
      <c r="D21" s="214">
        <f>D22+D23+D24+D25+D26</f>
        <v>5807500</v>
      </c>
      <c r="E21" s="214">
        <f>E22+E23+E24+E25+E26</f>
        <v>5992193</v>
      </c>
      <c r="F21" s="155">
        <f t="shared" si="0"/>
        <v>103.18024967714163</v>
      </c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6"/>
    </row>
    <row r="22" spans="1:30" s="134" customFormat="1" ht="57" customHeight="1" x14ac:dyDescent="0.3">
      <c r="A22" s="210" t="s">
        <v>142</v>
      </c>
      <c r="B22" s="212" t="s">
        <v>149</v>
      </c>
      <c r="C22" s="214">
        <v>1730000</v>
      </c>
      <c r="D22" s="214">
        <v>327500</v>
      </c>
      <c r="E22" s="214">
        <v>176571</v>
      </c>
      <c r="F22" s="155">
        <f t="shared" si="0"/>
        <v>53.914809160305346</v>
      </c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6"/>
    </row>
    <row r="23" spans="1:30" s="134" customFormat="1" ht="54.75" customHeight="1" x14ac:dyDescent="0.3">
      <c r="A23" s="139" t="s">
        <v>143</v>
      </c>
      <c r="B23" s="212" t="s">
        <v>150</v>
      </c>
      <c r="C23" s="214">
        <v>4311000</v>
      </c>
      <c r="D23" s="214">
        <v>950000</v>
      </c>
      <c r="E23" s="214">
        <v>1197042</v>
      </c>
      <c r="F23" s="155">
        <f t="shared" si="0"/>
        <v>126.00442105263159</v>
      </c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6"/>
    </row>
    <row r="24" spans="1:30" s="134" customFormat="1" ht="39" customHeight="1" x14ac:dyDescent="0.3">
      <c r="A24" s="210" t="s">
        <v>144</v>
      </c>
      <c r="B24" s="213" t="s">
        <v>80</v>
      </c>
      <c r="C24" s="214">
        <v>4964000</v>
      </c>
      <c r="D24" s="214">
        <v>1205000</v>
      </c>
      <c r="E24" s="214">
        <v>1572531</v>
      </c>
      <c r="F24" s="155">
        <f t="shared" si="0"/>
        <v>130.50049792531121</v>
      </c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6"/>
    </row>
    <row r="25" spans="1:30" s="134" customFormat="1" ht="37.5" customHeight="1" x14ac:dyDescent="0.3">
      <c r="A25" s="139" t="s">
        <v>145</v>
      </c>
      <c r="B25" s="213" t="s">
        <v>82</v>
      </c>
      <c r="C25" s="214">
        <v>14500000</v>
      </c>
      <c r="D25" s="214">
        <v>3325000</v>
      </c>
      <c r="E25" s="214">
        <v>2986649</v>
      </c>
      <c r="F25" s="155">
        <f t="shared" si="0"/>
        <v>89.824030075187963</v>
      </c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6"/>
    </row>
    <row r="26" spans="1:30" s="134" customFormat="1" ht="34.5" customHeight="1" x14ac:dyDescent="0.3">
      <c r="A26" s="145">
        <v>18011000</v>
      </c>
      <c r="B26" s="212" t="s">
        <v>155</v>
      </c>
      <c r="C26" s="216">
        <v>350000</v>
      </c>
      <c r="D26" s="216"/>
      <c r="E26" s="216">
        <v>59400</v>
      </c>
      <c r="F26" s="155">
        <v>0</v>
      </c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6"/>
    </row>
    <row r="27" spans="1:30" s="134" customFormat="1" ht="27.75" customHeight="1" x14ac:dyDescent="0.35">
      <c r="A27" s="148">
        <v>18020000</v>
      </c>
      <c r="B27" s="188" t="s">
        <v>146</v>
      </c>
      <c r="C27" s="216">
        <v>250000</v>
      </c>
      <c r="D27" s="216">
        <v>50000</v>
      </c>
      <c r="E27" s="214">
        <v>33314</v>
      </c>
      <c r="F27" s="155">
        <f t="shared" si="0"/>
        <v>66.628</v>
      </c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6"/>
    </row>
    <row r="28" spans="1:30" s="134" customFormat="1" ht="33.75" customHeight="1" x14ac:dyDescent="0.35">
      <c r="A28" s="148">
        <v>18030000</v>
      </c>
      <c r="B28" s="189" t="s">
        <v>116</v>
      </c>
      <c r="C28" s="214">
        <v>26000</v>
      </c>
      <c r="D28" s="214">
        <v>6000</v>
      </c>
      <c r="E28" s="214">
        <v>5695</v>
      </c>
      <c r="F28" s="155">
        <f t="shared" si="0"/>
        <v>94.916666666666671</v>
      </c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30" s="134" customFormat="1" ht="26.25" customHeight="1" x14ac:dyDescent="0.35">
      <c r="A29" s="148">
        <v>18050000</v>
      </c>
      <c r="B29" s="187" t="s">
        <v>147</v>
      </c>
      <c r="C29" s="214">
        <v>37950000</v>
      </c>
      <c r="D29" s="214">
        <v>9000000</v>
      </c>
      <c r="E29" s="214">
        <v>9186386</v>
      </c>
      <c r="F29" s="155">
        <f t="shared" si="0"/>
        <v>102.07095555555557</v>
      </c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30" s="134" customFormat="1" ht="48" customHeight="1" x14ac:dyDescent="0.35">
      <c r="A30" s="147">
        <v>21010301</v>
      </c>
      <c r="B30" s="190" t="s">
        <v>112</v>
      </c>
      <c r="C30" s="214">
        <v>50000</v>
      </c>
      <c r="D30" s="214">
        <v>11000</v>
      </c>
      <c r="E30" s="214">
        <v>7982</v>
      </c>
      <c r="F30" s="155">
        <f t="shared" si="0"/>
        <v>72.563636363636363</v>
      </c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30" s="134" customFormat="1" ht="24.75" customHeight="1" x14ac:dyDescent="0.35">
      <c r="A31" s="147">
        <v>21080500</v>
      </c>
      <c r="B31" s="185" t="s">
        <v>40</v>
      </c>
      <c r="C31" s="214">
        <v>50000</v>
      </c>
      <c r="D31" s="214">
        <v>8000</v>
      </c>
      <c r="E31" s="214">
        <v>9557</v>
      </c>
      <c r="F31" s="155">
        <f t="shared" si="0"/>
        <v>119.46250000000001</v>
      </c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6"/>
    </row>
    <row r="32" spans="1:30" s="134" customFormat="1" ht="33" customHeight="1" x14ac:dyDescent="0.35">
      <c r="A32" s="148">
        <v>21081100</v>
      </c>
      <c r="B32" s="189" t="s">
        <v>22</v>
      </c>
      <c r="C32" s="214">
        <v>360000</v>
      </c>
      <c r="D32" s="214">
        <v>168000</v>
      </c>
      <c r="E32" s="214">
        <v>283036</v>
      </c>
      <c r="F32" s="155">
        <f t="shared" si="0"/>
        <v>168.47380952380954</v>
      </c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6"/>
    </row>
    <row r="33" spans="1:30" s="134" customFormat="1" ht="49.5" customHeight="1" x14ac:dyDescent="0.35">
      <c r="A33" s="148">
        <v>21081500</v>
      </c>
      <c r="B33" s="189" t="s">
        <v>178</v>
      </c>
      <c r="C33" s="214">
        <v>300000</v>
      </c>
      <c r="D33" s="214">
        <v>60000</v>
      </c>
      <c r="E33" s="214">
        <v>6800</v>
      </c>
      <c r="F33" s="155">
        <f t="shared" si="0"/>
        <v>11.333333333333332</v>
      </c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6"/>
    </row>
    <row r="34" spans="1:30" s="134" customFormat="1" ht="30.75" customHeight="1" x14ac:dyDescent="0.35">
      <c r="A34" s="148">
        <v>22010000</v>
      </c>
      <c r="B34" s="189" t="s">
        <v>179</v>
      </c>
      <c r="C34" s="214">
        <f>C35+C36+C37+C38</f>
        <v>7506000</v>
      </c>
      <c r="D34" s="214">
        <f>D35+D36+D37+D38</f>
        <v>2051500</v>
      </c>
      <c r="E34" s="214">
        <f>E35+E36+E37+E38</f>
        <v>1955198</v>
      </c>
      <c r="F34" s="155">
        <f t="shared" si="0"/>
        <v>95.305776261272229</v>
      </c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6"/>
    </row>
    <row r="35" spans="1:30" s="134" customFormat="1" ht="42" customHeight="1" x14ac:dyDescent="0.35">
      <c r="A35" s="148">
        <v>22010300</v>
      </c>
      <c r="B35" s="189" t="s">
        <v>156</v>
      </c>
      <c r="C35" s="214">
        <v>150000</v>
      </c>
      <c r="D35" s="214">
        <v>50500</v>
      </c>
      <c r="E35" s="214">
        <v>61034</v>
      </c>
      <c r="F35" s="155">
        <f t="shared" si="0"/>
        <v>120.85940594059406</v>
      </c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6"/>
    </row>
    <row r="36" spans="1:30" s="134" customFormat="1" ht="30" customHeight="1" x14ac:dyDescent="0.35">
      <c r="A36" s="211">
        <v>22012500</v>
      </c>
      <c r="B36" s="189" t="s">
        <v>148</v>
      </c>
      <c r="C36" s="214">
        <v>6600000</v>
      </c>
      <c r="D36" s="214">
        <v>1823000</v>
      </c>
      <c r="E36" s="214">
        <v>1745339</v>
      </c>
      <c r="F36" s="155">
        <f t="shared" si="0"/>
        <v>95.739934174437735</v>
      </c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6"/>
    </row>
    <row r="37" spans="1:30" s="134" customFormat="1" ht="30" customHeight="1" x14ac:dyDescent="0.35">
      <c r="A37" s="148">
        <v>22012600</v>
      </c>
      <c r="B37" s="186" t="s">
        <v>174</v>
      </c>
      <c r="C37" s="214">
        <v>750000</v>
      </c>
      <c r="D37" s="214">
        <v>177000</v>
      </c>
      <c r="E37" s="214">
        <v>142283</v>
      </c>
      <c r="F37" s="155">
        <f t="shared" si="0"/>
        <v>80.385875706214691</v>
      </c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6"/>
    </row>
    <row r="38" spans="1:30" s="134" customFormat="1" ht="66" customHeight="1" x14ac:dyDescent="0.35">
      <c r="A38" s="148">
        <v>22012900</v>
      </c>
      <c r="B38" s="186" t="s">
        <v>175</v>
      </c>
      <c r="C38" s="214">
        <v>6000</v>
      </c>
      <c r="D38" s="214">
        <v>1000</v>
      </c>
      <c r="E38" s="214">
        <v>6542</v>
      </c>
      <c r="F38" s="155" t="s">
        <v>195</v>
      </c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6"/>
    </row>
    <row r="39" spans="1:30" s="134" customFormat="1" ht="50.25" customHeight="1" x14ac:dyDescent="0.35">
      <c r="A39" s="147">
        <v>22080401</v>
      </c>
      <c r="B39" s="189" t="s">
        <v>117</v>
      </c>
      <c r="C39" s="214">
        <v>1500000</v>
      </c>
      <c r="D39" s="214">
        <v>377000</v>
      </c>
      <c r="E39" s="214">
        <v>393317</v>
      </c>
      <c r="F39" s="155">
        <f t="shared" si="0"/>
        <v>104.32811671087534</v>
      </c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  <c r="AC39" s="135"/>
      <c r="AD39" s="136"/>
    </row>
    <row r="40" spans="1:30" s="134" customFormat="1" ht="27" customHeight="1" x14ac:dyDescent="0.35">
      <c r="A40" s="147">
        <v>22090000</v>
      </c>
      <c r="B40" s="189" t="s">
        <v>114</v>
      </c>
      <c r="C40" s="214">
        <v>330000</v>
      </c>
      <c r="D40" s="214">
        <v>73000</v>
      </c>
      <c r="E40" s="214">
        <v>53391</v>
      </c>
      <c r="F40" s="155">
        <f t="shared" si="0"/>
        <v>73.138356164383566</v>
      </c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6"/>
    </row>
    <row r="41" spans="1:30" s="134" customFormat="1" ht="24" customHeight="1" x14ac:dyDescent="0.35">
      <c r="A41" s="147">
        <v>24060300</v>
      </c>
      <c r="B41" s="184" t="s">
        <v>40</v>
      </c>
      <c r="C41" s="216">
        <v>20000</v>
      </c>
      <c r="D41" s="216">
        <v>5000</v>
      </c>
      <c r="E41" s="216">
        <v>3537</v>
      </c>
      <c r="F41" s="155">
        <f t="shared" si="0"/>
        <v>70.740000000000009</v>
      </c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6"/>
    </row>
    <row r="42" spans="1:30" s="134" customFormat="1" ht="75" customHeight="1" x14ac:dyDescent="0.35">
      <c r="A42" s="147">
        <v>31010200</v>
      </c>
      <c r="B42" s="191" t="s">
        <v>180</v>
      </c>
      <c r="C42" s="216">
        <v>9000</v>
      </c>
      <c r="D42" s="216">
        <v>2000</v>
      </c>
      <c r="E42" s="216">
        <v>16526</v>
      </c>
      <c r="F42" s="155" t="s">
        <v>196</v>
      </c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6"/>
    </row>
    <row r="43" spans="1:30" s="134" customFormat="1" ht="33" customHeight="1" x14ac:dyDescent="0.3">
      <c r="A43" s="164"/>
      <c r="B43" s="183" t="s">
        <v>42</v>
      </c>
      <c r="C43" s="215">
        <f>C12+C13+C14+C15+C16+C17+C18+C19+C30+C31+C32+C33+C34+C39+C40+C41+C42</f>
        <v>304201000</v>
      </c>
      <c r="D43" s="215">
        <f>D12+D13+D14+D15+D16+D17+D18+D19+D30+D31+D32+D33+D34+D39+D40+D41+D42</f>
        <v>72729000</v>
      </c>
      <c r="E43" s="215">
        <f>E12+E13+E14+E15+E16+E17+E18+E19+E30+E31+E32+E33+E34+E39+E40+E41+E42</f>
        <v>69200433</v>
      </c>
      <c r="F43" s="182">
        <f t="shared" si="0"/>
        <v>95.148335602029448</v>
      </c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6"/>
    </row>
    <row r="44" spans="1:30" s="134" customFormat="1" ht="33" customHeight="1" x14ac:dyDescent="0.3">
      <c r="A44" s="147">
        <v>40000000</v>
      </c>
      <c r="B44" s="183" t="s">
        <v>188</v>
      </c>
      <c r="C44" s="181">
        <f>C45+C49</f>
        <v>363773100</v>
      </c>
      <c r="D44" s="181">
        <f>D45+D49</f>
        <v>122935470</v>
      </c>
      <c r="E44" s="181">
        <f>E45+E49</f>
        <v>115038696</v>
      </c>
      <c r="F44" s="182">
        <f t="shared" si="0"/>
        <v>93.576488543135682</v>
      </c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6"/>
    </row>
    <row r="45" spans="1:30" s="167" customFormat="1" ht="26.25" customHeight="1" x14ac:dyDescent="0.3">
      <c r="A45" s="147">
        <v>41030000</v>
      </c>
      <c r="B45" s="192" t="s">
        <v>46</v>
      </c>
      <c r="C45" s="181">
        <f>C46+C47+C48</f>
        <v>191811300</v>
      </c>
      <c r="D45" s="181">
        <f>D46+D47+D48</f>
        <v>71294700</v>
      </c>
      <c r="E45" s="181">
        <f>E46+E47+E48</f>
        <v>71294700</v>
      </c>
      <c r="F45" s="182">
        <f t="shared" si="0"/>
        <v>100</v>
      </c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166"/>
    </row>
    <row r="46" spans="1:30" s="167" customFormat="1" ht="26.25" customHeight="1" x14ac:dyDescent="0.35">
      <c r="A46" s="147">
        <v>41033900</v>
      </c>
      <c r="B46" s="186" t="s">
        <v>151</v>
      </c>
      <c r="C46" s="173">
        <v>106070700</v>
      </c>
      <c r="D46" s="173">
        <v>23962800</v>
      </c>
      <c r="E46" s="173">
        <v>23962800</v>
      </c>
      <c r="F46" s="155">
        <f t="shared" si="0"/>
        <v>100</v>
      </c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166"/>
    </row>
    <row r="47" spans="1:30" s="167" customFormat="1" ht="26.25" customHeight="1" x14ac:dyDescent="0.35">
      <c r="A47" s="147">
        <v>41034200</v>
      </c>
      <c r="B47" s="186" t="s">
        <v>152</v>
      </c>
      <c r="C47" s="173">
        <v>50740600</v>
      </c>
      <c r="D47" s="173">
        <v>12331900</v>
      </c>
      <c r="E47" s="173">
        <v>12331900</v>
      </c>
      <c r="F47" s="155">
        <f t="shared" si="0"/>
        <v>100</v>
      </c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166"/>
    </row>
    <row r="48" spans="1:30" s="167" customFormat="1" ht="57.75" customHeight="1" x14ac:dyDescent="0.3">
      <c r="A48" s="147">
        <v>41035400</v>
      </c>
      <c r="B48" s="205" t="s">
        <v>198</v>
      </c>
      <c r="C48" s="173">
        <v>35000000</v>
      </c>
      <c r="D48" s="173">
        <v>35000000</v>
      </c>
      <c r="E48" s="173">
        <v>35000000</v>
      </c>
      <c r="F48" s="155">
        <f t="shared" si="0"/>
        <v>100</v>
      </c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6"/>
    </row>
    <row r="49" spans="1:30" s="167" customFormat="1" ht="26.25" customHeight="1" x14ac:dyDescent="0.3">
      <c r="A49" s="147">
        <v>41050000</v>
      </c>
      <c r="B49" s="234" t="s">
        <v>182</v>
      </c>
      <c r="C49" s="181">
        <f>C50+C53+C56+C57+C58+C59+C60+C61+C62</f>
        <v>171961800</v>
      </c>
      <c r="D49" s="181">
        <f>D50+D53+D56+D57+D58+D59+D60+D61+D62</f>
        <v>51640770</v>
      </c>
      <c r="E49" s="181">
        <f>E50+E53+E56+E57+E58+E59+E60+E61+E62</f>
        <v>43743996</v>
      </c>
      <c r="F49" s="182">
        <f t="shared" si="0"/>
        <v>84.708256673941932</v>
      </c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166"/>
    </row>
    <row r="50" spans="1:30" s="134" customFormat="1" ht="197.25" customHeight="1" x14ac:dyDescent="0.35">
      <c r="A50" s="148">
        <v>41050100</v>
      </c>
      <c r="B50" s="241" t="s">
        <v>197</v>
      </c>
      <c r="C50" s="174">
        <f>C51+C52</f>
        <v>60397900</v>
      </c>
      <c r="D50" s="174">
        <f>D51+D52</f>
        <v>33568184</v>
      </c>
      <c r="E50" s="174">
        <f>E51+E52</f>
        <v>26073196</v>
      </c>
      <c r="F50" s="155">
        <f t="shared" si="0"/>
        <v>77.672345933280155</v>
      </c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6"/>
    </row>
    <row r="51" spans="1:30" s="167" customFormat="1" ht="23.25" customHeight="1" x14ac:dyDescent="0.35">
      <c r="A51" s="145"/>
      <c r="B51" s="193" t="s">
        <v>49</v>
      </c>
      <c r="C51" s="173">
        <v>7350300</v>
      </c>
      <c r="D51" s="173">
        <v>6185960</v>
      </c>
      <c r="E51" s="173">
        <v>6185960</v>
      </c>
      <c r="F51" s="155">
        <f t="shared" si="0"/>
        <v>100</v>
      </c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  <c r="AC51" s="165"/>
      <c r="AD51" s="166"/>
    </row>
    <row r="52" spans="1:30" s="167" customFormat="1" ht="30" customHeight="1" x14ac:dyDescent="0.35">
      <c r="A52" s="145"/>
      <c r="B52" s="194" t="s">
        <v>50</v>
      </c>
      <c r="C52" s="173">
        <v>53047600</v>
      </c>
      <c r="D52" s="173">
        <v>27382224</v>
      </c>
      <c r="E52" s="173">
        <v>19887236</v>
      </c>
      <c r="F52" s="155">
        <f t="shared" si="0"/>
        <v>72.628271538498851</v>
      </c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s="134" customFormat="1" ht="74.25" customHeight="1" x14ac:dyDescent="0.3">
      <c r="A53" s="147">
        <v>41050200</v>
      </c>
      <c r="B53" s="235" t="s">
        <v>183</v>
      </c>
      <c r="C53" s="174">
        <f>C54+C55</f>
        <v>72600</v>
      </c>
      <c r="D53" s="217">
        <f>D54+D55</f>
        <v>26586</v>
      </c>
      <c r="E53" s="217">
        <f>E54+E55</f>
        <v>26585</v>
      </c>
      <c r="F53" s="155">
        <f t="shared" si="0"/>
        <v>99.99623862183104</v>
      </c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6"/>
    </row>
    <row r="54" spans="1:30" s="134" customFormat="1" ht="23.25" customHeight="1" x14ac:dyDescent="0.35">
      <c r="A54" s="145"/>
      <c r="B54" s="194" t="s">
        <v>49</v>
      </c>
      <c r="C54" s="174">
        <v>2500</v>
      </c>
      <c r="D54" s="174"/>
      <c r="E54" s="174"/>
      <c r="F54" s="155">
        <v>0</v>
      </c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6"/>
    </row>
    <row r="55" spans="1:30" s="134" customFormat="1" ht="29.25" customHeight="1" x14ac:dyDescent="0.35">
      <c r="A55" s="145"/>
      <c r="B55" s="194" t="s">
        <v>50</v>
      </c>
      <c r="C55" s="174">
        <v>70100</v>
      </c>
      <c r="D55" s="174">
        <v>26586</v>
      </c>
      <c r="E55" s="174">
        <v>26585</v>
      </c>
      <c r="F55" s="155">
        <f t="shared" si="0"/>
        <v>99.99623862183104</v>
      </c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6"/>
    </row>
    <row r="56" spans="1:30" s="134" customFormat="1" ht="180.75" customHeight="1" x14ac:dyDescent="0.3">
      <c r="A56" s="147">
        <v>41050300</v>
      </c>
      <c r="B56" s="236" t="s">
        <v>184</v>
      </c>
      <c r="C56" s="174">
        <v>107340000</v>
      </c>
      <c r="D56" s="174">
        <v>16725000</v>
      </c>
      <c r="E56" s="174">
        <v>16677840</v>
      </c>
      <c r="F56" s="155">
        <f t="shared" si="0"/>
        <v>99.718026905829589</v>
      </c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6"/>
    </row>
    <row r="57" spans="1:30" s="134" customFormat="1" ht="150.75" customHeight="1" x14ac:dyDescent="0.35">
      <c r="A57" s="147">
        <v>41050700</v>
      </c>
      <c r="B57" s="186" t="s">
        <v>185</v>
      </c>
      <c r="C57" s="174">
        <v>2100000</v>
      </c>
      <c r="D57" s="174">
        <v>516300</v>
      </c>
      <c r="E57" s="174">
        <v>204195</v>
      </c>
      <c r="F57" s="155">
        <f t="shared" si="0"/>
        <v>39.549680418361419</v>
      </c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6"/>
    </row>
    <row r="58" spans="1:30" s="134" customFormat="1" ht="45" customHeight="1" x14ac:dyDescent="0.35">
      <c r="A58" s="147">
        <v>41051000</v>
      </c>
      <c r="B58" s="242" t="s">
        <v>199</v>
      </c>
      <c r="C58" s="174">
        <v>759100</v>
      </c>
      <c r="D58" s="174">
        <v>175300</v>
      </c>
      <c r="E58" s="174">
        <v>175300</v>
      </c>
      <c r="F58" s="155">
        <f t="shared" si="0"/>
        <v>100</v>
      </c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6"/>
    </row>
    <row r="59" spans="1:30" s="134" customFormat="1" ht="48.75" customHeight="1" x14ac:dyDescent="0.35">
      <c r="A59" s="147">
        <v>41051200</v>
      </c>
      <c r="B59" s="196" t="s">
        <v>200</v>
      </c>
      <c r="C59" s="174">
        <v>544600</v>
      </c>
      <c r="D59" s="174">
        <v>135900</v>
      </c>
      <c r="E59" s="174">
        <v>135900</v>
      </c>
      <c r="F59" s="155">
        <f t="shared" si="0"/>
        <v>100</v>
      </c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6"/>
    </row>
    <row r="60" spans="1:30" s="134" customFormat="1" ht="48.75" customHeight="1" x14ac:dyDescent="0.35">
      <c r="A60" s="147">
        <v>41051500</v>
      </c>
      <c r="B60" s="242" t="s">
        <v>201</v>
      </c>
      <c r="C60" s="174">
        <v>32100</v>
      </c>
      <c r="D60" s="174">
        <v>7800</v>
      </c>
      <c r="E60" s="174">
        <v>7800</v>
      </c>
      <c r="F60" s="155">
        <f t="shared" si="0"/>
        <v>100</v>
      </c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6"/>
    </row>
    <row r="61" spans="1:30" s="134" customFormat="1" ht="51" customHeight="1" x14ac:dyDescent="0.35">
      <c r="A61" s="147">
        <v>41052000</v>
      </c>
      <c r="B61" s="186" t="s">
        <v>186</v>
      </c>
      <c r="C61" s="174">
        <v>391900</v>
      </c>
      <c r="D61" s="174">
        <v>391900</v>
      </c>
      <c r="E61" s="174">
        <v>391900</v>
      </c>
      <c r="F61" s="155">
        <f t="shared" si="0"/>
        <v>100</v>
      </c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6"/>
    </row>
    <row r="62" spans="1:30" s="134" customFormat="1" ht="35.25" customHeight="1" x14ac:dyDescent="0.3">
      <c r="A62" s="147">
        <v>41053900</v>
      </c>
      <c r="B62" s="237" t="s">
        <v>131</v>
      </c>
      <c r="C62" s="174">
        <f>C63+C64+C65+C66+C67</f>
        <v>323600</v>
      </c>
      <c r="D62" s="174">
        <f>D63+D64+D65+D66+D67</f>
        <v>93800</v>
      </c>
      <c r="E62" s="174">
        <f>E63+E64+E65+E66+E67</f>
        <v>51280</v>
      </c>
      <c r="F62" s="155">
        <f t="shared" si="0"/>
        <v>54.669509594882726</v>
      </c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6"/>
    </row>
    <row r="63" spans="1:30" s="134" customFormat="1" ht="24.75" customHeight="1" x14ac:dyDescent="0.35">
      <c r="A63" s="147">
        <v>41053900</v>
      </c>
      <c r="B63" s="195" t="s">
        <v>132</v>
      </c>
      <c r="C63" s="174">
        <v>80000</v>
      </c>
      <c r="D63" s="174">
        <v>20600</v>
      </c>
      <c r="E63" s="174">
        <v>5080</v>
      </c>
      <c r="F63" s="155">
        <f t="shared" si="0"/>
        <v>24.660194174757283</v>
      </c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6"/>
    </row>
    <row r="64" spans="1:30" s="134" customFormat="1" ht="51" customHeight="1" x14ac:dyDescent="0.35">
      <c r="A64" s="147">
        <v>41053900</v>
      </c>
      <c r="B64" s="195" t="s">
        <v>133</v>
      </c>
      <c r="C64" s="174">
        <v>65600</v>
      </c>
      <c r="D64" s="174">
        <v>16200</v>
      </c>
      <c r="E64" s="174">
        <v>16200</v>
      </c>
      <c r="F64" s="155">
        <f t="shared" si="0"/>
        <v>100</v>
      </c>
      <c r="G64" s="135"/>
      <c r="H64" s="135"/>
      <c r="I64" s="135"/>
      <c r="J64" s="135"/>
      <c r="K64" s="135"/>
      <c r="L64" s="135"/>
      <c r="M64" s="135"/>
      <c r="N64" s="135"/>
      <c r="O64" s="135"/>
      <c r="P64" s="135"/>
      <c r="Q64" s="135"/>
      <c r="R64" s="135"/>
      <c r="S64" s="135"/>
      <c r="T64" s="135"/>
      <c r="U64" s="135"/>
      <c r="V64" s="135"/>
      <c r="W64" s="135"/>
      <c r="X64" s="135"/>
      <c r="Y64" s="135"/>
      <c r="Z64" s="135"/>
      <c r="AA64" s="135"/>
      <c r="AB64" s="135"/>
      <c r="AC64" s="135"/>
      <c r="AD64" s="136"/>
    </row>
    <row r="65" spans="1:30" s="134" customFormat="1" ht="27" customHeight="1" x14ac:dyDescent="0.35">
      <c r="A65" s="147">
        <v>41053900</v>
      </c>
      <c r="B65" s="196" t="s">
        <v>153</v>
      </c>
      <c r="C65" s="174">
        <v>80000</v>
      </c>
      <c r="D65" s="174">
        <v>19800</v>
      </c>
      <c r="E65" s="174">
        <v>15000</v>
      </c>
      <c r="F65" s="155">
        <f t="shared" si="0"/>
        <v>75.757575757575751</v>
      </c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135"/>
      <c r="R65" s="135"/>
      <c r="S65" s="135"/>
      <c r="T65" s="135"/>
      <c r="U65" s="135"/>
      <c r="V65" s="135"/>
      <c r="W65" s="135"/>
      <c r="X65" s="135"/>
      <c r="Y65" s="135"/>
      <c r="Z65" s="135"/>
      <c r="AA65" s="135"/>
      <c r="AB65" s="135"/>
      <c r="AC65" s="135"/>
      <c r="AD65" s="136"/>
    </row>
    <row r="66" spans="1:30" s="135" customFormat="1" ht="85.5" customHeight="1" x14ac:dyDescent="0.35">
      <c r="A66" s="147">
        <v>41053900</v>
      </c>
      <c r="B66" s="196" t="s">
        <v>187</v>
      </c>
      <c r="C66" s="174">
        <v>78000</v>
      </c>
      <c r="D66" s="174">
        <v>19500</v>
      </c>
      <c r="E66" s="174">
        <v>15000</v>
      </c>
      <c r="F66" s="155">
        <f t="shared" si="0"/>
        <v>76.923076923076934</v>
      </c>
    </row>
    <row r="67" spans="1:30" s="135" customFormat="1" ht="34.5" customHeight="1" x14ac:dyDescent="0.35">
      <c r="A67" s="147">
        <v>41053900</v>
      </c>
      <c r="B67" s="193" t="s">
        <v>131</v>
      </c>
      <c r="C67" s="174">
        <v>20000</v>
      </c>
      <c r="D67" s="174">
        <v>17700</v>
      </c>
      <c r="E67" s="174"/>
      <c r="F67" s="155">
        <f>E67/D67*100</f>
        <v>0</v>
      </c>
    </row>
    <row r="68" spans="1:30" ht="33" customHeight="1" x14ac:dyDescent="0.3">
      <c r="A68" s="164"/>
      <c r="B68" s="197" t="s">
        <v>137</v>
      </c>
      <c r="C68" s="181">
        <f>C43+C44</f>
        <v>667974100</v>
      </c>
      <c r="D68" s="181">
        <f>D43+D44</f>
        <v>195664470</v>
      </c>
      <c r="E68" s="181">
        <f>E43+E44</f>
        <v>184239129</v>
      </c>
      <c r="F68" s="182">
        <f t="shared" si="0"/>
        <v>94.160748244175352</v>
      </c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</row>
    <row r="69" spans="1:30" ht="39" customHeight="1" x14ac:dyDescent="0.3">
      <c r="A69" s="164"/>
      <c r="B69" s="198" t="s">
        <v>154</v>
      </c>
      <c r="C69" s="181">
        <f>C71+C75+C76+C77+C78+C81</f>
        <v>109884482</v>
      </c>
      <c r="D69" s="181">
        <f>D71+D75+D76+D77+D78+D81</f>
        <v>29146234</v>
      </c>
      <c r="E69" s="181">
        <f>E71+E75+E76+E77+E78+E81</f>
        <v>9285076</v>
      </c>
      <c r="F69" s="182">
        <f t="shared" si="0"/>
        <v>31.856863565975623</v>
      </c>
      <c r="G69" s="135"/>
      <c r="H69" s="135"/>
      <c r="I69" s="135"/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</row>
    <row r="70" spans="1:30" ht="21" customHeight="1" x14ac:dyDescent="0.35">
      <c r="A70" s="145"/>
      <c r="B70" s="199" t="s">
        <v>31</v>
      </c>
      <c r="C70" s="173"/>
      <c r="D70" s="173"/>
      <c r="E70" s="173"/>
      <c r="F70" s="15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</row>
    <row r="71" spans="1:30" ht="45.75" customHeight="1" x14ac:dyDescent="0.3">
      <c r="A71" s="147"/>
      <c r="B71" s="200" t="s">
        <v>134</v>
      </c>
      <c r="C71" s="181">
        <f>C72+C73+C74</f>
        <v>99186705</v>
      </c>
      <c r="D71" s="181">
        <f>D72+D73+D74</f>
        <v>26521165</v>
      </c>
      <c r="E71" s="181">
        <f>E72+E73+E74</f>
        <v>5408073</v>
      </c>
      <c r="F71" s="182">
        <f t="shared" si="0"/>
        <v>20.391536344651527</v>
      </c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</row>
    <row r="72" spans="1:30" ht="31.5" customHeight="1" x14ac:dyDescent="0.35">
      <c r="A72" s="148">
        <v>24170000</v>
      </c>
      <c r="B72" s="189" t="s">
        <v>138</v>
      </c>
      <c r="C72" s="173">
        <v>5000000</v>
      </c>
      <c r="D72" s="173">
        <v>680000</v>
      </c>
      <c r="E72" s="173">
        <v>1548527</v>
      </c>
      <c r="F72" s="155" t="s">
        <v>202</v>
      </c>
      <c r="G72" s="135"/>
      <c r="H72" s="135"/>
      <c r="I72" s="135"/>
      <c r="J72" s="135"/>
      <c r="K72" s="135"/>
      <c r="L72" s="135"/>
      <c r="M72" s="135"/>
      <c r="N72" s="135"/>
      <c r="O72" s="135"/>
      <c r="P72" s="135"/>
      <c r="Q72" s="135"/>
      <c r="R72" s="135"/>
      <c r="S72" s="135"/>
      <c r="T72" s="135"/>
      <c r="U72" s="135"/>
      <c r="V72" s="135"/>
      <c r="W72" s="135"/>
      <c r="X72" s="135"/>
      <c r="Y72" s="135"/>
      <c r="Z72" s="135"/>
      <c r="AA72" s="135"/>
      <c r="AB72" s="135"/>
      <c r="AC72" s="135"/>
    </row>
    <row r="73" spans="1:30" ht="64.5" customHeight="1" x14ac:dyDescent="0.35">
      <c r="A73" s="149">
        <v>31030000</v>
      </c>
      <c r="B73" s="201" t="s">
        <v>122</v>
      </c>
      <c r="C73" s="173">
        <v>40000000</v>
      </c>
      <c r="D73" s="173">
        <v>12294485</v>
      </c>
      <c r="E73" s="173">
        <v>3222107</v>
      </c>
      <c r="F73" s="155">
        <f t="shared" si="0"/>
        <v>26.207742739935835</v>
      </c>
      <c r="G73" s="135"/>
      <c r="H73" s="135"/>
      <c r="I73" s="135"/>
      <c r="J73" s="135"/>
      <c r="K73" s="135"/>
      <c r="L73" s="135"/>
      <c r="M73" s="135"/>
      <c r="N73" s="135"/>
      <c r="O73" s="135"/>
      <c r="P73" s="135"/>
      <c r="Q73" s="135"/>
      <c r="R73" s="135"/>
      <c r="S73" s="135"/>
      <c r="T73" s="135"/>
      <c r="U73" s="135"/>
      <c r="V73" s="135"/>
      <c r="W73" s="135"/>
      <c r="X73" s="135"/>
      <c r="Y73" s="135"/>
      <c r="Z73" s="135"/>
      <c r="AA73" s="135"/>
      <c r="AB73" s="135"/>
      <c r="AC73" s="135"/>
    </row>
    <row r="74" spans="1:30" ht="130.5" customHeight="1" x14ac:dyDescent="0.35">
      <c r="A74" s="149">
        <v>33010100</v>
      </c>
      <c r="B74" s="202" t="s">
        <v>135</v>
      </c>
      <c r="C74" s="173">
        <v>54186705</v>
      </c>
      <c r="D74" s="173">
        <v>13546680</v>
      </c>
      <c r="E74" s="173">
        <v>637439</v>
      </c>
      <c r="F74" s="155">
        <f t="shared" si="0"/>
        <v>4.7054997977364197</v>
      </c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</row>
    <row r="75" spans="1:30" ht="29.25" customHeight="1" x14ac:dyDescent="0.35">
      <c r="A75" s="148">
        <v>19010000</v>
      </c>
      <c r="B75" s="187" t="s">
        <v>118</v>
      </c>
      <c r="C75" s="173">
        <v>149500</v>
      </c>
      <c r="D75" s="173">
        <v>37375</v>
      </c>
      <c r="E75" s="173">
        <v>39367</v>
      </c>
      <c r="F75" s="155">
        <f t="shared" si="0"/>
        <v>105.32976588628762</v>
      </c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</row>
    <row r="76" spans="1:30" ht="55.5" customHeight="1" x14ac:dyDescent="0.3">
      <c r="A76" s="148">
        <v>21110000</v>
      </c>
      <c r="B76" s="233" t="s">
        <v>181</v>
      </c>
      <c r="C76" s="173">
        <v>9500</v>
      </c>
      <c r="D76" s="173">
        <v>3000</v>
      </c>
      <c r="E76" s="173">
        <v>16738</v>
      </c>
      <c r="F76" s="155" t="s">
        <v>203</v>
      </c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</row>
    <row r="77" spans="1:30" ht="63.75" customHeight="1" x14ac:dyDescent="0.35">
      <c r="A77" s="148">
        <v>24062100</v>
      </c>
      <c r="B77" s="204" t="s">
        <v>119</v>
      </c>
      <c r="C77" s="173">
        <v>7500</v>
      </c>
      <c r="D77" s="173">
        <v>1875</v>
      </c>
      <c r="E77" s="173">
        <v>342</v>
      </c>
      <c r="F77" s="155">
        <f t="shared" si="0"/>
        <v>18.240000000000002</v>
      </c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</row>
    <row r="78" spans="1:30" ht="26.25" customHeight="1" x14ac:dyDescent="0.3">
      <c r="A78" s="148">
        <v>25000000</v>
      </c>
      <c r="B78" s="205" t="s">
        <v>120</v>
      </c>
      <c r="C78" s="173">
        <v>10131277</v>
      </c>
      <c r="D78" s="173">
        <v>2532819</v>
      </c>
      <c r="E78" s="173">
        <v>3746668</v>
      </c>
      <c r="F78" s="155">
        <f t="shared" si="0"/>
        <v>147.92482210533007</v>
      </c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</row>
    <row r="79" spans="1:30" ht="26.25" customHeight="1" x14ac:dyDescent="0.3">
      <c r="A79" s="148">
        <v>41053600</v>
      </c>
      <c r="B79" s="205" t="s">
        <v>204</v>
      </c>
      <c r="C79" s="173">
        <v>2533467</v>
      </c>
      <c r="D79" s="173">
        <v>2533467</v>
      </c>
      <c r="E79" s="173">
        <v>135000</v>
      </c>
      <c r="F79" s="155">
        <f t="shared" si="0"/>
        <v>5.3286662111643848</v>
      </c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</row>
    <row r="80" spans="1:30" ht="26.25" customHeight="1" x14ac:dyDescent="0.3">
      <c r="A80" s="148">
        <v>41053900</v>
      </c>
      <c r="B80" s="205" t="s">
        <v>131</v>
      </c>
      <c r="C80" s="173">
        <v>860000</v>
      </c>
      <c r="D80" s="173">
        <v>860000</v>
      </c>
      <c r="E80" s="173">
        <v>0</v>
      </c>
      <c r="F80" s="155">
        <f t="shared" si="0"/>
        <v>0</v>
      </c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</row>
    <row r="81" spans="1:29" ht="52.5" customHeight="1" x14ac:dyDescent="0.35">
      <c r="A81" s="147">
        <v>50110000</v>
      </c>
      <c r="B81" s="203" t="s">
        <v>121</v>
      </c>
      <c r="C81" s="173">
        <v>400000</v>
      </c>
      <c r="D81" s="173">
        <v>50000</v>
      </c>
      <c r="E81" s="173">
        <v>73888</v>
      </c>
      <c r="F81" s="155">
        <f t="shared" si="0"/>
        <v>147.77600000000001</v>
      </c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</row>
    <row r="82" spans="1:29" ht="37.5" customHeight="1" x14ac:dyDescent="0.3">
      <c r="A82" s="147"/>
      <c r="B82" s="206" t="s">
        <v>67</v>
      </c>
      <c r="C82" s="181">
        <f>C69+C79+C80</f>
        <v>113277949</v>
      </c>
      <c r="D82" s="181">
        <f>D69+D79+D80</f>
        <v>32539701</v>
      </c>
      <c r="E82" s="181">
        <f>E69+E79+E80</f>
        <v>9420076</v>
      </c>
      <c r="F82" s="182">
        <f t="shared" si="0"/>
        <v>28.949485430121193</v>
      </c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  <c r="R82" s="135"/>
      <c r="S82" s="135"/>
      <c r="T82" s="135"/>
      <c r="U82" s="135"/>
      <c r="V82" s="135"/>
      <c r="W82" s="135"/>
      <c r="X82" s="135"/>
      <c r="Y82" s="135"/>
      <c r="Z82" s="135"/>
      <c r="AA82" s="135"/>
      <c r="AB82" s="135"/>
      <c r="AC82" s="135"/>
    </row>
    <row r="83" spans="1:29" ht="28.5" customHeight="1" x14ac:dyDescent="0.3">
      <c r="A83" s="147"/>
      <c r="B83" s="206" t="s">
        <v>68</v>
      </c>
      <c r="C83" s="181">
        <f>C43+C69</f>
        <v>414085482</v>
      </c>
      <c r="D83" s="181">
        <f>D43+D69</f>
        <v>101875234</v>
      </c>
      <c r="E83" s="181">
        <f>E43+E69</f>
        <v>78485509</v>
      </c>
      <c r="F83" s="182">
        <f t="shared" si="0"/>
        <v>77.040813471898389</v>
      </c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  <c r="AA83" s="135"/>
      <c r="AB83" s="135"/>
      <c r="AC83" s="135"/>
    </row>
    <row r="84" spans="1:29" ht="51.75" customHeight="1" x14ac:dyDescent="0.3">
      <c r="A84" s="147"/>
      <c r="B84" s="206" t="s">
        <v>136</v>
      </c>
      <c r="C84" s="181">
        <f>C68+C82</f>
        <v>781252049</v>
      </c>
      <c r="D84" s="181">
        <f>D68+D82</f>
        <v>228204171</v>
      </c>
      <c r="E84" s="181">
        <f>E68+E82</f>
        <v>193659205</v>
      </c>
      <c r="F84" s="182">
        <f t="shared" si="0"/>
        <v>84.862254774475616</v>
      </c>
      <c r="G84" s="135"/>
      <c r="H84" s="135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  <c r="AA84" s="135"/>
      <c r="AB84" s="135"/>
      <c r="AC84" s="135"/>
    </row>
    <row r="85" spans="1:29" s="138" customFormat="1" ht="189" customHeight="1" x14ac:dyDescent="0.3">
      <c r="A85" s="150"/>
      <c r="B85" s="140"/>
      <c r="C85" s="141"/>
      <c r="D85" s="141"/>
      <c r="E85" s="154"/>
      <c r="F85" s="137"/>
      <c r="G85" s="137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7"/>
      <c r="W85" s="137"/>
      <c r="X85" s="137"/>
      <c r="Y85" s="137"/>
      <c r="Z85" s="137"/>
      <c r="AA85" s="137"/>
    </row>
    <row r="86" spans="1:29" s="209" customFormat="1" ht="42" customHeight="1" x14ac:dyDescent="0.4">
      <c r="A86" s="243" t="s">
        <v>205</v>
      </c>
      <c r="B86" s="243"/>
      <c r="C86" s="207"/>
      <c r="D86" s="251" t="s">
        <v>206</v>
      </c>
      <c r="E86" s="251"/>
      <c r="F86" s="251"/>
      <c r="G86" s="208"/>
      <c r="H86" s="208"/>
      <c r="I86" s="208"/>
      <c r="J86" s="208"/>
      <c r="K86" s="208"/>
      <c r="L86" s="208"/>
      <c r="M86" s="208"/>
      <c r="N86" s="208"/>
      <c r="O86" s="208"/>
      <c r="P86" s="208"/>
      <c r="Q86" s="208"/>
      <c r="R86" s="208"/>
      <c r="S86" s="208"/>
      <c r="T86" s="208"/>
      <c r="U86" s="208"/>
      <c r="V86" s="208"/>
      <c r="W86" s="208"/>
      <c r="X86" s="208"/>
      <c r="Y86" s="208"/>
      <c r="Z86" s="208"/>
      <c r="AA86" s="208"/>
    </row>
    <row r="87" spans="1:29" s="138" customFormat="1" x14ac:dyDescent="0.3">
      <c r="A87" s="150"/>
      <c r="B87" s="140"/>
      <c r="C87" s="141"/>
      <c r="D87" s="141"/>
      <c r="E87" s="152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  <c r="S87" s="137"/>
      <c r="T87" s="137"/>
      <c r="U87" s="137"/>
      <c r="V87" s="137"/>
      <c r="W87" s="137"/>
      <c r="X87" s="137"/>
      <c r="Y87" s="137"/>
      <c r="Z87" s="137"/>
      <c r="AA87" s="137"/>
    </row>
    <row r="88" spans="1:29" s="138" customFormat="1" x14ac:dyDescent="0.3">
      <c r="A88" s="150"/>
      <c r="B88" s="140"/>
      <c r="C88" s="141"/>
      <c r="D88" s="141"/>
      <c r="E88" s="152"/>
      <c r="F88" s="137"/>
      <c r="G88" s="137"/>
      <c r="H88" s="137"/>
      <c r="I88" s="137"/>
      <c r="J88" s="137"/>
      <c r="K88" s="137"/>
      <c r="L88" s="137"/>
      <c r="M88" s="137"/>
      <c r="N88" s="137"/>
      <c r="O88" s="137"/>
      <c r="P88" s="137"/>
      <c r="Q88" s="137"/>
      <c r="R88" s="137"/>
      <c r="S88" s="137"/>
      <c r="T88" s="137"/>
      <c r="U88" s="137"/>
      <c r="V88" s="137"/>
      <c r="W88" s="137"/>
      <c r="X88" s="137"/>
      <c r="Y88" s="137"/>
      <c r="Z88" s="137"/>
      <c r="AA88" s="137"/>
    </row>
    <row r="89" spans="1:29" s="138" customFormat="1" x14ac:dyDescent="0.3">
      <c r="A89" s="150"/>
      <c r="B89" s="140"/>
      <c r="C89" s="141"/>
      <c r="D89" s="141"/>
      <c r="E89" s="152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37"/>
      <c r="V89" s="137"/>
      <c r="W89" s="137"/>
      <c r="X89" s="137"/>
      <c r="Y89" s="137"/>
      <c r="Z89" s="137"/>
      <c r="AA89" s="137"/>
    </row>
    <row r="90" spans="1:29" s="138" customFormat="1" x14ac:dyDescent="0.3">
      <c r="A90" s="144"/>
      <c r="B90" s="142"/>
      <c r="C90" s="144"/>
      <c r="D90" s="144"/>
      <c r="E90" s="153"/>
      <c r="F90" s="137"/>
      <c r="G90" s="137"/>
      <c r="H90" s="137"/>
      <c r="I90" s="137"/>
      <c r="J90" s="137"/>
      <c r="K90" s="137"/>
      <c r="L90" s="137"/>
      <c r="M90" s="137"/>
      <c r="N90" s="137"/>
      <c r="O90" s="137"/>
      <c r="P90" s="137"/>
      <c r="Q90" s="137"/>
      <c r="R90" s="137"/>
      <c r="S90" s="137"/>
      <c r="T90" s="137"/>
      <c r="U90" s="137"/>
      <c r="V90" s="137"/>
      <c r="W90" s="137"/>
      <c r="X90" s="137"/>
      <c r="Y90" s="137"/>
      <c r="Z90" s="137"/>
      <c r="AA90" s="137"/>
    </row>
    <row r="92" spans="1:29" x14ac:dyDescent="0.3">
      <c r="G92" s="135"/>
      <c r="H92" s="135"/>
      <c r="I92" s="135"/>
      <c r="J92" s="135"/>
      <c r="K92" s="135"/>
      <c r="L92" s="135"/>
      <c r="M92" s="135"/>
      <c r="N92" s="135"/>
      <c r="O92" s="135"/>
      <c r="P92" s="135"/>
      <c r="Q92" s="135"/>
      <c r="R92" s="135"/>
      <c r="S92" s="135"/>
      <c r="T92" s="135"/>
      <c r="U92" s="135"/>
      <c r="V92" s="135"/>
      <c r="W92" s="135"/>
      <c r="X92" s="135"/>
      <c r="Y92" s="135"/>
      <c r="Z92" s="135"/>
      <c r="AA92" s="135"/>
    </row>
    <row r="93" spans="1:29" x14ac:dyDescent="0.3">
      <c r="G93" s="135"/>
      <c r="H93" s="135"/>
      <c r="I93" s="135"/>
      <c r="J93" s="135"/>
      <c r="K93" s="135"/>
      <c r="L93" s="135"/>
      <c r="M93" s="135"/>
      <c r="N93" s="135"/>
      <c r="O93" s="135"/>
      <c r="P93" s="135"/>
      <c r="Q93" s="135"/>
      <c r="R93" s="135"/>
      <c r="S93" s="135"/>
      <c r="T93" s="135"/>
      <c r="U93" s="135"/>
      <c r="V93" s="135"/>
      <c r="W93" s="135"/>
      <c r="X93" s="135"/>
      <c r="Y93" s="135"/>
      <c r="Z93" s="135"/>
      <c r="AA93" s="135"/>
    </row>
    <row r="94" spans="1:29" x14ac:dyDescent="0.3"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  <c r="AA94" s="135"/>
    </row>
    <row r="95" spans="1:29" x14ac:dyDescent="0.3"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5"/>
      <c r="S95" s="135"/>
      <c r="T95" s="135"/>
      <c r="U95" s="135"/>
      <c r="V95" s="135"/>
      <c r="W95" s="135"/>
      <c r="X95" s="135"/>
      <c r="Y95" s="135"/>
      <c r="Z95" s="135"/>
      <c r="AA95" s="135"/>
    </row>
    <row r="96" spans="1:29" x14ac:dyDescent="0.3"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</row>
    <row r="97" spans="7:27" x14ac:dyDescent="0.3"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</row>
    <row r="98" spans="7:27" x14ac:dyDescent="0.3"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5"/>
      <c r="S98" s="135"/>
      <c r="T98" s="135"/>
      <c r="U98" s="135"/>
      <c r="V98" s="135"/>
      <c r="W98" s="135"/>
      <c r="X98" s="135"/>
      <c r="Y98" s="135"/>
      <c r="Z98" s="135"/>
      <c r="AA98" s="135"/>
    </row>
    <row r="99" spans="7:27" x14ac:dyDescent="0.3"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</row>
    <row r="100" spans="7:27" x14ac:dyDescent="0.3"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5"/>
      <c r="S100" s="135"/>
      <c r="T100" s="135"/>
      <c r="U100" s="135"/>
      <c r="V100" s="135"/>
      <c r="W100" s="135"/>
      <c r="X100" s="135"/>
      <c r="Y100" s="135"/>
      <c r="Z100" s="135"/>
      <c r="AA100" s="135"/>
    </row>
    <row r="101" spans="7:27" x14ac:dyDescent="0.3"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  <c r="R101" s="135"/>
      <c r="S101" s="135"/>
      <c r="T101" s="135"/>
      <c r="U101" s="135"/>
      <c r="V101" s="135"/>
      <c r="W101" s="135"/>
      <c r="X101" s="135"/>
      <c r="Y101" s="135"/>
      <c r="Z101" s="135"/>
      <c r="AA101" s="135"/>
    </row>
    <row r="102" spans="7:27" x14ac:dyDescent="0.3">
      <c r="G102" s="135"/>
      <c r="H102" s="135"/>
      <c r="I102" s="135"/>
      <c r="J102" s="135"/>
      <c r="K102" s="135"/>
      <c r="L102" s="135"/>
      <c r="M102" s="135"/>
      <c r="N102" s="135"/>
      <c r="O102" s="135"/>
      <c r="P102" s="135"/>
      <c r="Q102" s="135"/>
      <c r="R102" s="135"/>
      <c r="S102" s="135"/>
      <c r="T102" s="135"/>
      <c r="U102" s="135"/>
      <c r="V102" s="135"/>
      <c r="W102" s="135"/>
      <c r="X102" s="135"/>
      <c r="Y102" s="135"/>
      <c r="Z102" s="135"/>
      <c r="AA102" s="135"/>
    </row>
    <row r="103" spans="7:27" x14ac:dyDescent="0.3">
      <c r="G103" s="135"/>
      <c r="H103" s="135"/>
      <c r="I103" s="135"/>
      <c r="J103" s="135"/>
      <c r="K103" s="135"/>
      <c r="L103" s="135"/>
      <c r="M103" s="135"/>
      <c r="N103" s="135"/>
      <c r="O103" s="135"/>
      <c r="P103" s="135"/>
      <c r="Q103" s="135"/>
      <c r="R103" s="135"/>
      <c r="S103" s="135"/>
      <c r="T103" s="135"/>
      <c r="U103" s="135"/>
      <c r="V103" s="135"/>
      <c r="W103" s="135"/>
      <c r="X103" s="135"/>
      <c r="Y103" s="135"/>
      <c r="Z103" s="135"/>
      <c r="AA103" s="135"/>
    </row>
    <row r="104" spans="7:27" x14ac:dyDescent="0.3">
      <c r="G104" s="135"/>
      <c r="H104" s="135"/>
      <c r="I104" s="135"/>
      <c r="J104" s="135"/>
      <c r="K104" s="135"/>
      <c r="L104" s="135"/>
      <c r="M104" s="135"/>
      <c r="N104" s="135"/>
      <c r="O104" s="135"/>
      <c r="P104" s="135"/>
      <c r="Q104" s="135"/>
      <c r="R104" s="135"/>
      <c r="S104" s="135"/>
      <c r="T104" s="135"/>
      <c r="U104" s="135"/>
      <c r="V104" s="135"/>
      <c r="W104" s="135"/>
      <c r="X104" s="135"/>
      <c r="Y104" s="135"/>
      <c r="Z104" s="135"/>
      <c r="AA104" s="135"/>
    </row>
    <row r="105" spans="7:27" x14ac:dyDescent="0.3">
      <c r="G105" s="135"/>
      <c r="H105" s="135"/>
      <c r="I105" s="135"/>
      <c r="J105" s="135"/>
      <c r="K105" s="135"/>
      <c r="L105" s="135"/>
      <c r="M105" s="135"/>
      <c r="N105" s="135"/>
      <c r="O105" s="135"/>
      <c r="P105" s="135"/>
      <c r="Q105" s="135"/>
      <c r="R105" s="135"/>
      <c r="S105" s="135"/>
      <c r="T105" s="135"/>
      <c r="U105" s="135"/>
      <c r="V105" s="135"/>
      <c r="W105" s="135"/>
      <c r="X105" s="135"/>
      <c r="Y105" s="135"/>
      <c r="Z105" s="135"/>
      <c r="AA105" s="135"/>
    </row>
    <row r="106" spans="7:27" x14ac:dyDescent="0.3">
      <c r="G106" s="135"/>
      <c r="H106" s="135"/>
      <c r="I106" s="135"/>
      <c r="J106" s="135"/>
      <c r="K106" s="135"/>
      <c r="L106" s="135"/>
      <c r="M106" s="135"/>
      <c r="N106" s="135"/>
      <c r="O106" s="135"/>
      <c r="P106" s="135"/>
      <c r="Q106" s="135"/>
      <c r="R106" s="135"/>
      <c r="S106" s="135"/>
      <c r="T106" s="135"/>
      <c r="U106" s="135"/>
      <c r="V106" s="135"/>
      <c r="W106" s="135"/>
      <c r="X106" s="135"/>
      <c r="Y106" s="135"/>
      <c r="Z106" s="135"/>
      <c r="AA106" s="135"/>
    </row>
    <row r="107" spans="7:27" x14ac:dyDescent="0.3">
      <c r="G107" s="135"/>
      <c r="H107" s="135"/>
      <c r="I107" s="135"/>
      <c r="J107" s="135"/>
      <c r="K107" s="135"/>
      <c r="L107" s="135"/>
      <c r="M107" s="135"/>
      <c r="N107" s="135"/>
      <c r="O107" s="135"/>
      <c r="P107" s="135"/>
      <c r="Q107" s="135"/>
      <c r="R107" s="135"/>
      <c r="S107" s="135"/>
      <c r="T107" s="135"/>
      <c r="U107" s="135"/>
      <c r="V107" s="135"/>
      <c r="W107" s="135"/>
      <c r="X107" s="135"/>
      <c r="Y107" s="135"/>
      <c r="Z107" s="135"/>
      <c r="AA107" s="135"/>
    </row>
    <row r="108" spans="7:27" x14ac:dyDescent="0.3">
      <c r="G108" s="135"/>
      <c r="H108" s="135"/>
      <c r="I108" s="135"/>
      <c r="J108" s="135"/>
      <c r="K108" s="135"/>
      <c r="L108" s="135"/>
      <c r="M108" s="135"/>
      <c r="N108" s="135"/>
      <c r="O108" s="135"/>
      <c r="P108" s="135"/>
      <c r="Q108" s="135"/>
      <c r="R108" s="135"/>
      <c r="S108" s="135"/>
      <c r="T108" s="135"/>
      <c r="U108" s="135"/>
      <c r="V108" s="135"/>
      <c r="W108" s="135"/>
      <c r="X108" s="135"/>
      <c r="Y108" s="135"/>
      <c r="Z108" s="135"/>
      <c r="AA108" s="135"/>
    </row>
    <row r="109" spans="7:27" x14ac:dyDescent="0.3">
      <c r="G109" s="135"/>
      <c r="H109" s="135"/>
      <c r="I109" s="135"/>
      <c r="J109" s="135"/>
      <c r="K109" s="135"/>
      <c r="L109" s="135"/>
      <c r="M109" s="135"/>
      <c r="N109" s="135"/>
      <c r="O109" s="135"/>
      <c r="P109" s="135"/>
      <c r="Q109" s="135"/>
      <c r="R109" s="135"/>
      <c r="S109" s="135"/>
      <c r="T109" s="135"/>
      <c r="U109" s="135"/>
      <c r="V109" s="135"/>
      <c r="W109" s="135"/>
      <c r="X109" s="135"/>
      <c r="Y109" s="135"/>
      <c r="Z109" s="135"/>
      <c r="AA109" s="135"/>
    </row>
    <row r="110" spans="7:27" x14ac:dyDescent="0.3"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5"/>
      <c r="R110" s="135"/>
      <c r="S110" s="135"/>
      <c r="T110" s="135"/>
      <c r="U110" s="135"/>
      <c r="V110" s="135"/>
      <c r="W110" s="135"/>
      <c r="X110" s="135"/>
      <c r="Y110" s="135"/>
      <c r="Z110" s="135"/>
      <c r="AA110" s="135"/>
    </row>
    <row r="111" spans="7:27" x14ac:dyDescent="0.3">
      <c r="G111" s="135"/>
      <c r="H111" s="135"/>
      <c r="I111" s="135"/>
      <c r="J111" s="135"/>
      <c r="K111" s="135"/>
      <c r="L111" s="135"/>
      <c r="M111" s="135"/>
      <c r="N111" s="135"/>
      <c r="O111" s="135"/>
      <c r="P111" s="135"/>
      <c r="Q111" s="135"/>
      <c r="R111" s="135"/>
      <c r="S111" s="135"/>
      <c r="T111" s="135"/>
      <c r="U111" s="135"/>
      <c r="V111" s="135"/>
      <c r="W111" s="135"/>
      <c r="X111" s="135"/>
      <c r="Y111" s="135"/>
      <c r="Z111" s="135"/>
      <c r="AA111" s="135"/>
    </row>
    <row r="112" spans="7:27" x14ac:dyDescent="0.3">
      <c r="G112" s="135"/>
      <c r="H112" s="135"/>
      <c r="I112" s="135"/>
      <c r="J112" s="135"/>
      <c r="K112" s="135"/>
      <c r="L112" s="135"/>
      <c r="M112" s="135"/>
      <c r="N112" s="135"/>
      <c r="O112" s="135"/>
      <c r="P112" s="135"/>
      <c r="Q112" s="135"/>
      <c r="R112" s="135"/>
      <c r="S112" s="135"/>
      <c r="T112" s="135"/>
      <c r="U112" s="135"/>
      <c r="V112" s="135"/>
      <c r="W112" s="135"/>
      <c r="X112" s="135"/>
      <c r="Y112" s="135"/>
      <c r="Z112" s="135"/>
      <c r="AA112" s="135"/>
    </row>
    <row r="113" spans="7:27" x14ac:dyDescent="0.3"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  <c r="R113" s="135"/>
      <c r="S113" s="135"/>
      <c r="T113" s="135"/>
      <c r="U113" s="135"/>
      <c r="V113" s="135"/>
      <c r="W113" s="135"/>
      <c r="X113" s="135"/>
      <c r="Y113" s="135"/>
      <c r="Z113" s="135"/>
      <c r="AA113" s="135"/>
    </row>
    <row r="114" spans="7:27" x14ac:dyDescent="0.3">
      <c r="G114" s="135"/>
      <c r="H114" s="135"/>
      <c r="I114" s="135"/>
      <c r="J114" s="135"/>
      <c r="K114" s="135"/>
      <c r="L114" s="135"/>
      <c r="M114" s="135"/>
      <c r="N114" s="135"/>
      <c r="O114" s="135"/>
      <c r="P114" s="135"/>
      <c r="Q114" s="135"/>
      <c r="R114" s="135"/>
      <c r="S114" s="135"/>
      <c r="T114" s="135"/>
      <c r="U114" s="135"/>
      <c r="V114" s="135"/>
      <c r="W114" s="135"/>
      <c r="X114" s="135"/>
      <c r="Y114" s="135"/>
      <c r="Z114" s="135"/>
      <c r="AA114" s="135"/>
    </row>
    <row r="115" spans="7:27" x14ac:dyDescent="0.3"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5"/>
      <c r="S115" s="135"/>
      <c r="T115" s="135"/>
      <c r="U115" s="135"/>
      <c r="V115" s="135"/>
      <c r="W115" s="135"/>
      <c r="X115" s="135"/>
      <c r="Y115" s="135"/>
      <c r="Z115" s="135"/>
      <c r="AA115" s="135"/>
    </row>
    <row r="116" spans="7:27" x14ac:dyDescent="0.3">
      <c r="G116" s="135"/>
      <c r="H116" s="135"/>
      <c r="I116" s="135"/>
      <c r="J116" s="135"/>
      <c r="K116" s="135"/>
      <c r="L116" s="135"/>
      <c r="M116" s="135"/>
      <c r="N116" s="135"/>
      <c r="O116" s="135"/>
      <c r="P116" s="135"/>
      <c r="Q116" s="135"/>
      <c r="R116" s="135"/>
      <c r="S116" s="135"/>
      <c r="T116" s="135"/>
      <c r="U116" s="135"/>
      <c r="V116" s="135"/>
      <c r="W116" s="135"/>
      <c r="X116" s="135"/>
      <c r="Y116" s="135"/>
      <c r="Z116" s="135"/>
      <c r="AA116" s="135"/>
    </row>
    <row r="117" spans="7:27" x14ac:dyDescent="0.3">
      <c r="G117" s="135"/>
      <c r="H117" s="135"/>
      <c r="I117" s="135"/>
      <c r="J117" s="135"/>
      <c r="K117" s="135"/>
      <c r="L117" s="135"/>
      <c r="M117" s="135"/>
      <c r="N117" s="135"/>
      <c r="O117" s="135"/>
      <c r="P117" s="135"/>
      <c r="Q117" s="135"/>
      <c r="R117" s="135"/>
      <c r="S117" s="135"/>
      <c r="T117" s="135"/>
      <c r="U117" s="135"/>
      <c r="V117" s="135"/>
      <c r="W117" s="135"/>
      <c r="X117" s="135"/>
      <c r="Y117" s="135"/>
      <c r="Z117" s="135"/>
      <c r="AA117" s="135"/>
    </row>
    <row r="118" spans="7:27" x14ac:dyDescent="0.3"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5"/>
      <c r="S118" s="135"/>
      <c r="T118" s="135"/>
      <c r="U118" s="135"/>
      <c r="V118" s="135"/>
      <c r="W118" s="135"/>
      <c r="X118" s="135"/>
      <c r="Y118" s="135"/>
      <c r="Z118" s="135"/>
      <c r="AA118" s="135"/>
    </row>
    <row r="119" spans="7:27" x14ac:dyDescent="0.3">
      <c r="G119" s="135"/>
      <c r="H119" s="135"/>
      <c r="I119" s="135"/>
      <c r="J119" s="135"/>
      <c r="K119" s="135"/>
      <c r="L119" s="135"/>
      <c r="M119" s="135"/>
      <c r="N119" s="135"/>
      <c r="O119" s="135"/>
      <c r="P119" s="135"/>
      <c r="Q119" s="135"/>
      <c r="R119" s="135"/>
      <c r="S119" s="135"/>
      <c r="T119" s="135"/>
      <c r="U119" s="135"/>
      <c r="V119" s="135"/>
      <c r="W119" s="135"/>
      <c r="X119" s="135"/>
      <c r="Y119" s="135"/>
      <c r="Z119" s="135"/>
      <c r="AA119" s="135"/>
    </row>
    <row r="120" spans="7:27" x14ac:dyDescent="0.3">
      <c r="G120" s="135"/>
      <c r="H120" s="135"/>
      <c r="I120" s="135"/>
      <c r="J120" s="135"/>
      <c r="K120" s="135"/>
      <c r="L120" s="135"/>
      <c r="M120" s="135"/>
      <c r="N120" s="135"/>
      <c r="O120" s="135"/>
      <c r="P120" s="135"/>
      <c r="Q120" s="135"/>
      <c r="R120" s="135"/>
      <c r="S120" s="135"/>
      <c r="T120" s="135"/>
      <c r="U120" s="135"/>
      <c r="V120" s="135"/>
      <c r="W120" s="135"/>
      <c r="X120" s="135"/>
      <c r="Y120" s="135"/>
      <c r="Z120" s="135"/>
      <c r="AA120" s="135"/>
    </row>
    <row r="121" spans="7:27" x14ac:dyDescent="0.3"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35"/>
      <c r="R121" s="135"/>
      <c r="S121" s="135"/>
      <c r="T121" s="135"/>
      <c r="U121" s="135"/>
      <c r="V121" s="135"/>
      <c r="W121" s="135"/>
      <c r="X121" s="135"/>
      <c r="Y121" s="135"/>
      <c r="Z121" s="135"/>
      <c r="AA121" s="135"/>
    </row>
    <row r="122" spans="7:27" x14ac:dyDescent="0.3">
      <c r="G122" s="135"/>
      <c r="H122" s="135"/>
      <c r="I122" s="135"/>
      <c r="J122" s="135"/>
      <c r="K122" s="135"/>
      <c r="L122" s="135"/>
      <c r="M122" s="135"/>
      <c r="N122" s="135"/>
      <c r="O122" s="135"/>
      <c r="P122" s="135"/>
      <c r="Q122" s="135"/>
      <c r="R122" s="135"/>
      <c r="S122" s="135"/>
      <c r="T122" s="135"/>
      <c r="U122" s="135"/>
      <c r="V122" s="135"/>
      <c r="W122" s="135"/>
      <c r="X122" s="135"/>
      <c r="Y122" s="135"/>
      <c r="Z122" s="135"/>
      <c r="AA122" s="135"/>
    </row>
    <row r="123" spans="7:27" x14ac:dyDescent="0.3">
      <c r="G123" s="135"/>
      <c r="H123" s="135"/>
      <c r="I123" s="135"/>
      <c r="J123" s="135"/>
      <c r="K123" s="135"/>
      <c r="L123" s="135"/>
      <c r="M123" s="135"/>
      <c r="N123" s="135"/>
      <c r="O123" s="135"/>
      <c r="P123" s="135"/>
      <c r="Q123" s="135"/>
      <c r="R123" s="135"/>
      <c r="S123" s="135"/>
      <c r="T123" s="135"/>
      <c r="U123" s="135"/>
      <c r="V123" s="135"/>
      <c r="W123" s="135"/>
      <c r="X123" s="135"/>
      <c r="Y123" s="135"/>
      <c r="Z123" s="135"/>
      <c r="AA123" s="135"/>
    </row>
    <row r="124" spans="7:27" x14ac:dyDescent="0.3">
      <c r="G124" s="135"/>
      <c r="H124" s="135"/>
      <c r="I124" s="135"/>
      <c r="J124" s="135"/>
      <c r="K124" s="135"/>
      <c r="L124" s="135"/>
      <c r="M124" s="135"/>
      <c r="N124" s="135"/>
      <c r="O124" s="135"/>
      <c r="P124" s="135"/>
      <c r="Q124" s="135"/>
      <c r="R124" s="135"/>
      <c r="S124" s="135"/>
      <c r="T124" s="135"/>
      <c r="U124" s="135"/>
      <c r="V124" s="135"/>
      <c r="W124" s="135"/>
      <c r="X124" s="135"/>
      <c r="Y124" s="135"/>
      <c r="Z124" s="135"/>
      <c r="AA124" s="135"/>
    </row>
    <row r="125" spans="7:27" x14ac:dyDescent="0.3"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  <c r="R125" s="135"/>
      <c r="S125" s="135"/>
      <c r="T125" s="135"/>
      <c r="U125" s="135"/>
      <c r="V125" s="135"/>
      <c r="W125" s="135"/>
      <c r="X125" s="135"/>
      <c r="Y125" s="135"/>
      <c r="Z125" s="135"/>
      <c r="AA125" s="135"/>
    </row>
    <row r="126" spans="7:27" x14ac:dyDescent="0.3">
      <c r="G126" s="135"/>
      <c r="H126" s="135"/>
      <c r="I126" s="135"/>
      <c r="J126" s="135"/>
      <c r="K126" s="135"/>
      <c r="L126" s="135"/>
      <c r="M126" s="135"/>
      <c r="N126" s="135"/>
      <c r="O126" s="135"/>
      <c r="P126" s="135"/>
      <c r="Q126" s="135"/>
      <c r="R126" s="135"/>
      <c r="S126" s="135"/>
      <c r="T126" s="135"/>
      <c r="U126" s="135"/>
      <c r="V126" s="135"/>
      <c r="W126" s="135"/>
      <c r="X126" s="135"/>
      <c r="Y126" s="135"/>
      <c r="Z126" s="135"/>
      <c r="AA126" s="135"/>
    </row>
    <row r="127" spans="7:27" x14ac:dyDescent="0.3"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135"/>
      <c r="S127" s="135"/>
      <c r="T127" s="135"/>
      <c r="U127" s="135"/>
      <c r="V127" s="135"/>
      <c r="W127" s="135"/>
      <c r="X127" s="135"/>
      <c r="Y127" s="135"/>
      <c r="Z127" s="135"/>
      <c r="AA127" s="135"/>
    </row>
    <row r="128" spans="7:27" x14ac:dyDescent="0.3"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5"/>
      <c r="S128" s="135"/>
      <c r="T128" s="135"/>
      <c r="U128" s="135"/>
      <c r="V128" s="135"/>
      <c r="W128" s="135"/>
      <c r="X128" s="135"/>
      <c r="Y128" s="135"/>
      <c r="Z128" s="135"/>
      <c r="AA128" s="135"/>
    </row>
    <row r="129" spans="7:27" x14ac:dyDescent="0.3">
      <c r="G129" s="135"/>
      <c r="H129" s="135"/>
      <c r="I129" s="135"/>
      <c r="J129" s="135"/>
      <c r="K129" s="135"/>
      <c r="L129" s="135"/>
      <c r="M129" s="135"/>
      <c r="N129" s="135"/>
      <c r="O129" s="135"/>
      <c r="P129" s="135"/>
      <c r="Q129" s="135"/>
      <c r="R129" s="135"/>
      <c r="S129" s="135"/>
      <c r="T129" s="135"/>
      <c r="U129" s="135"/>
      <c r="V129" s="135"/>
      <c r="W129" s="135"/>
      <c r="X129" s="135"/>
      <c r="Y129" s="135"/>
      <c r="Z129" s="135"/>
      <c r="AA129" s="135"/>
    </row>
    <row r="130" spans="7:27" x14ac:dyDescent="0.3"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</row>
    <row r="131" spans="7:27" x14ac:dyDescent="0.3">
      <c r="G131" s="135"/>
      <c r="H131" s="135"/>
      <c r="I131" s="135"/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</row>
  </sheetData>
  <mergeCells count="12">
    <mergeCell ref="D1:E1"/>
    <mergeCell ref="B7:E7"/>
    <mergeCell ref="B5:E5"/>
    <mergeCell ref="B6:E6"/>
    <mergeCell ref="D8:D9"/>
    <mergeCell ref="E8:E9"/>
    <mergeCell ref="A86:B86"/>
    <mergeCell ref="F8:F9"/>
    <mergeCell ref="A8:A9"/>
    <mergeCell ref="B8:B9"/>
    <mergeCell ref="C8:C9"/>
    <mergeCell ref="D86:F86"/>
  </mergeCells>
  <phoneticPr fontId="0" type="noConversion"/>
  <pageMargins left="1.1023622047244095" right="0.11811023622047244" top="0.55118110236220474" bottom="0.59055118110236215" header="0.55118110236220474" footer="0.31496062992125984"/>
  <pageSetup paperSize="9" scale="39" fitToHeight="3" orientation="portrait" r:id="rId1"/>
  <headerFooter alignWithMargins="0"/>
  <rowBreaks count="1" manualBreakCount="1">
    <brk id="87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2:K39"/>
  <sheetViews>
    <sheetView view="pageBreakPreview" zoomScale="70" zoomScaleNormal="40" zoomScaleSheetLayoutView="85" workbookViewId="0">
      <selection activeCell="K20" sqref="K20"/>
    </sheetView>
  </sheetViews>
  <sheetFormatPr defaultColWidth="8" defaultRowHeight="18.75" x14ac:dyDescent="0.3"/>
  <cols>
    <col min="1" max="1" width="12.85546875" style="219" customWidth="1"/>
    <col min="2" max="2" width="17.5703125" style="219" customWidth="1"/>
    <col min="3" max="3" width="76" style="219" customWidth="1"/>
    <col min="4" max="4" width="18.28515625" style="219" customWidth="1"/>
    <col min="5" max="5" width="18" style="219" customWidth="1"/>
    <col min="6" max="6" width="17.140625" style="219" customWidth="1"/>
    <col min="7" max="7" width="23.42578125" style="219" customWidth="1"/>
    <col min="8" max="8" width="20.140625" style="219" bestFit="1" customWidth="1"/>
    <col min="9" max="9" width="11.28515625" style="219" bestFit="1" customWidth="1"/>
    <col min="10" max="10" width="15.42578125" style="219" bestFit="1" customWidth="1"/>
    <col min="11" max="11" width="20.140625" style="219" bestFit="1" customWidth="1"/>
    <col min="12" max="16384" width="8" style="219"/>
  </cols>
  <sheetData>
    <row r="2" spans="2:11" ht="23.25" x14ac:dyDescent="0.35">
      <c r="B2" s="256" t="s">
        <v>125</v>
      </c>
      <c r="C2" s="256"/>
      <c r="D2" s="218"/>
    </row>
    <row r="3" spans="2:11" ht="19.5" customHeight="1" x14ac:dyDescent="0.35">
      <c r="H3" s="220"/>
      <c r="I3" s="220"/>
      <c r="J3" s="221"/>
      <c r="K3" s="220"/>
    </row>
    <row r="4" spans="2:11" ht="20.100000000000001" customHeight="1" x14ac:dyDescent="0.35">
      <c r="B4" s="256" t="s">
        <v>157</v>
      </c>
      <c r="C4" s="256"/>
      <c r="D4" s="218"/>
      <c r="E4" s="222"/>
      <c r="F4" s="223"/>
      <c r="G4" s="222"/>
    </row>
    <row r="5" spans="2:11" ht="24.75" customHeight="1" x14ac:dyDescent="0.35">
      <c r="B5" s="257" t="s">
        <v>158</v>
      </c>
      <c r="C5" s="257"/>
      <c r="D5" s="224"/>
      <c r="E5" s="222"/>
      <c r="F5" s="223" t="s">
        <v>173</v>
      </c>
      <c r="G5" s="222"/>
    </row>
    <row r="6" spans="2:11" ht="19.5" customHeight="1" x14ac:dyDescent="0.35">
      <c r="B6" s="222"/>
      <c r="C6" s="222"/>
      <c r="D6" s="222"/>
      <c r="E6" s="222"/>
      <c r="F6" s="223"/>
      <c r="G6" s="225"/>
    </row>
    <row r="7" spans="2:11" ht="23.25" x14ac:dyDescent="0.35">
      <c r="B7" s="256" t="s">
        <v>159</v>
      </c>
      <c r="C7" s="256"/>
      <c r="D7" s="218"/>
      <c r="E7" s="222"/>
      <c r="F7" s="223"/>
      <c r="G7" s="222"/>
    </row>
    <row r="8" spans="2:11" ht="23.25" customHeight="1" x14ac:dyDescent="0.35">
      <c r="B8" s="256" t="s">
        <v>160</v>
      </c>
      <c r="C8" s="256"/>
      <c r="D8" s="218"/>
      <c r="E8" s="222"/>
      <c r="F8" s="223"/>
      <c r="G8" s="222"/>
    </row>
    <row r="9" spans="2:11" ht="23.25" customHeight="1" x14ac:dyDescent="0.35">
      <c r="B9" s="256" t="s">
        <v>161</v>
      </c>
      <c r="C9" s="256"/>
      <c r="D9" s="218"/>
      <c r="E9" s="222"/>
      <c r="F9" s="223"/>
      <c r="G9" s="222"/>
    </row>
    <row r="10" spans="2:11" ht="23.25" customHeight="1" x14ac:dyDescent="0.35">
      <c r="B10" s="218" t="s">
        <v>162</v>
      </c>
      <c r="C10" s="218"/>
      <c r="D10" s="218"/>
      <c r="E10" s="222"/>
      <c r="F10" s="223"/>
      <c r="G10" s="222"/>
    </row>
    <row r="11" spans="2:11" ht="24.75" customHeight="1" x14ac:dyDescent="0.35">
      <c r="B11" s="257" t="s">
        <v>163</v>
      </c>
      <c r="C11" s="257"/>
      <c r="D11" s="224"/>
      <c r="E11" s="222"/>
      <c r="F11" s="223" t="s">
        <v>173</v>
      </c>
      <c r="G11" s="222"/>
    </row>
    <row r="12" spans="2:11" ht="19.5" customHeight="1" x14ac:dyDescent="0.35">
      <c r="B12" s="222"/>
      <c r="C12" s="226"/>
      <c r="D12" s="226"/>
      <c r="E12" s="222"/>
      <c r="F12" s="223"/>
      <c r="G12" s="227"/>
    </row>
    <row r="13" spans="2:11" ht="24.75" customHeight="1" x14ac:dyDescent="0.35">
      <c r="B13" s="256" t="s">
        <v>164</v>
      </c>
      <c r="C13" s="256"/>
      <c r="D13" s="218"/>
      <c r="E13" s="222"/>
      <c r="F13" s="223"/>
      <c r="G13" s="222"/>
    </row>
    <row r="14" spans="2:11" ht="24.75" customHeight="1" x14ac:dyDescent="0.35">
      <c r="B14" s="257" t="s">
        <v>165</v>
      </c>
      <c r="C14" s="257"/>
      <c r="D14" s="224"/>
      <c r="E14" s="222"/>
      <c r="F14" s="223" t="s">
        <v>173</v>
      </c>
      <c r="G14" s="222"/>
    </row>
    <row r="15" spans="2:11" ht="24.75" customHeight="1" x14ac:dyDescent="0.35">
      <c r="B15" s="224"/>
      <c r="C15" s="224"/>
      <c r="D15" s="224"/>
      <c r="E15" s="222"/>
      <c r="F15" s="223"/>
      <c r="G15" s="222"/>
    </row>
    <row r="16" spans="2:11" ht="19.5" customHeight="1" x14ac:dyDescent="0.35">
      <c r="B16" s="256" t="s">
        <v>127</v>
      </c>
      <c r="C16" s="256"/>
      <c r="D16" s="218"/>
      <c r="E16" s="222"/>
      <c r="F16" s="223"/>
      <c r="G16" s="222"/>
    </row>
    <row r="17" spans="1:7" ht="19.5" customHeight="1" x14ac:dyDescent="0.35">
      <c r="B17" s="256" t="s">
        <v>126</v>
      </c>
      <c r="C17" s="256"/>
      <c r="D17" s="218"/>
      <c r="E17" s="222"/>
      <c r="F17" s="223"/>
      <c r="G17" s="222"/>
    </row>
    <row r="18" spans="1:7" ht="19.5" customHeight="1" x14ac:dyDescent="0.35">
      <c r="B18" s="257" t="s">
        <v>166</v>
      </c>
      <c r="C18" s="257"/>
      <c r="D18" s="224"/>
      <c r="E18" s="222"/>
      <c r="F18" s="223" t="s">
        <v>173</v>
      </c>
      <c r="G18" s="222"/>
    </row>
    <row r="19" spans="1:7" ht="19.5" customHeight="1" x14ac:dyDescent="0.35">
      <c r="B19" s="224"/>
      <c r="C19" s="224"/>
      <c r="D19" s="224"/>
      <c r="E19" s="222"/>
      <c r="F19" s="223"/>
      <c r="G19" s="222"/>
    </row>
    <row r="20" spans="1:7" ht="23.25" x14ac:dyDescent="0.35">
      <c r="B20" s="259" t="s">
        <v>167</v>
      </c>
      <c r="C20" s="259"/>
      <c r="D20" s="222"/>
      <c r="E20" s="222"/>
      <c r="F20" s="223"/>
      <c r="G20" s="222"/>
    </row>
    <row r="21" spans="1:7" ht="23.25" x14ac:dyDescent="0.35">
      <c r="B21" s="256" t="s">
        <v>126</v>
      </c>
      <c r="C21" s="256"/>
      <c r="D21" s="218"/>
      <c r="E21" s="222"/>
      <c r="F21" s="223"/>
      <c r="G21" s="222"/>
    </row>
    <row r="22" spans="1:7" ht="24.75" customHeight="1" x14ac:dyDescent="0.35">
      <c r="B22" s="257" t="s">
        <v>168</v>
      </c>
      <c r="C22" s="257"/>
      <c r="D22" s="224"/>
      <c r="E22" s="222"/>
      <c r="F22" s="223" t="s">
        <v>173</v>
      </c>
      <c r="G22" s="222"/>
    </row>
    <row r="23" spans="1:7" ht="19.5" customHeight="1" x14ac:dyDescent="0.35">
      <c r="B23" s="224"/>
      <c r="C23" s="224"/>
      <c r="D23" s="224"/>
      <c r="E23" s="222"/>
      <c r="F23" s="223"/>
      <c r="G23" s="222"/>
    </row>
    <row r="24" spans="1:7" ht="23.25" x14ac:dyDescent="0.35">
      <c r="B24" s="256" t="s">
        <v>169</v>
      </c>
      <c r="C24" s="256"/>
      <c r="D24" s="218"/>
      <c r="E24" s="222"/>
      <c r="F24" s="223"/>
      <c r="G24" s="222"/>
    </row>
    <row r="25" spans="1:7" ht="23.25" x14ac:dyDescent="0.35">
      <c r="B25" s="256" t="s">
        <v>126</v>
      </c>
      <c r="C25" s="256"/>
      <c r="D25" s="218"/>
      <c r="E25" s="222"/>
      <c r="F25" s="223"/>
      <c r="G25" s="222"/>
    </row>
    <row r="26" spans="1:7" ht="24.75" customHeight="1" x14ac:dyDescent="0.35">
      <c r="B26" s="257" t="s">
        <v>170</v>
      </c>
      <c r="C26" s="257"/>
      <c r="D26" s="224"/>
      <c r="E26" s="222"/>
      <c r="F26" s="223" t="s">
        <v>173</v>
      </c>
      <c r="G26" s="222"/>
    </row>
    <row r="27" spans="1:7" ht="19.5" customHeight="1" x14ac:dyDescent="0.35">
      <c r="B27" s="222"/>
      <c r="C27" s="226"/>
      <c r="D27" s="226"/>
      <c r="E27" s="222"/>
      <c r="F27" s="223"/>
      <c r="G27" s="222"/>
    </row>
    <row r="28" spans="1:7" ht="19.5" customHeight="1" x14ac:dyDescent="0.35">
      <c r="B28" s="222"/>
      <c r="C28" s="222"/>
      <c r="D28" s="222"/>
      <c r="E28" s="222"/>
      <c r="F28" s="223"/>
      <c r="G28" s="222"/>
    </row>
    <row r="29" spans="1:7" ht="23.25" x14ac:dyDescent="0.35">
      <c r="B29" s="256" t="s">
        <v>128</v>
      </c>
      <c r="C29" s="256"/>
      <c r="D29" s="218"/>
    </row>
    <row r="30" spans="1:7" ht="23.25" x14ac:dyDescent="0.35">
      <c r="B30" s="256" t="s">
        <v>171</v>
      </c>
      <c r="C30" s="256"/>
      <c r="D30" s="228"/>
      <c r="E30" s="229"/>
      <c r="G30" s="222"/>
    </row>
    <row r="31" spans="1:7" ht="23.25" x14ac:dyDescent="0.35">
      <c r="B31" s="256" t="s">
        <v>129</v>
      </c>
      <c r="C31" s="256"/>
      <c r="D31" s="228"/>
      <c r="E31" s="229"/>
    </row>
    <row r="32" spans="1:7" ht="26.25" x14ac:dyDescent="0.4">
      <c r="A32" s="230"/>
      <c r="B32" s="260" t="s">
        <v>172</v>
      </c>
      <c r="C32" s="260"/>
      <c r="D32" s="260"/>
      <c r="E32" s="260"/>
      <c r="F32" s="223" t="s">
        <v>173</v>
      </c>
    </row>
    <row r="33" spans="1:2" ht="26.25" x14ac:dyDescent="0.4">
      <c r="A33" s="230"/>
      <c r="B33" s="231"/>
    </row>
    <row r="34" spans="1:2" ht="26.25" x14ac:dyDescent="0.4">
      <c r="A34" s="258"/>
      <c r="B34" s="258"/>
    </row>
    <row r="35" spans="1:2" ht="26.25" x14ac:dyDescent="0.4">
      <c r="A35" s="230"/>
      <c r="B35" s="231"/>
    </row>
    <row r="36" spans="1:2" ht="26.25" x14ac:dyDescent="0.4">
      <c r="A36" s="230"/>
      <c r="B36" s="231"/>
    </row>
    <row r="37" spans="1:2" ht="26.25" x14ac:dyDescent="0.4">
      <c r="A37" s="230"/>
      <c r="B37" s="231"/>
    </row>
    <row r="38" spans="1:2" ht="26.25" x14ac:dyDescent="0.4">
      <c r="A38" s="230"/>
      <c r="B38" s="231"/>
    </row>
    <row r="39" spans="1:2" ht="26.25" x14ac:dyDescent="0.4">
      <c r="A39" s="230"/>
      <c r="B39" s="231"/>
    </row>
  </sheetData>
  <mergeCells count="23">
    <mergeCell ref="B4:C4"/>
    <mergeCell ref="B9:C9"/>
    <mergeCell ref="B8:C8"/>
    <mergeCell ref="B2:C2"/>
    <mergeCell ref="B5:C5"/>
    <mergeCell ref="B7:C7"/>
    <mergeCell ref="A34:B34"/>
    <mergeCell ref="B14:C14"/>
    <mergeCell ref="B20:C20"/>
    <mergeCell ref="B16:C16"/>
    <mergeCell ref="B17:C17"/>
    <mergeCell ref="B18:C18"/>
    <mergeCell ref="B29:C29"/>
    <mergeCell ref="B30:C30"/>
    <mergeCell ref="B32:E32"/>
    <mergeCell ref="B24:C24"/>
    <mergeCell ref="B25:C25"/>
    <mergeCell ref="B26:C26"/>
    <mergeCell ref="B31:C31"/>
    <mergeCell ref="B11:C11"/>
    <mergeCell ref="B13:C13"/>
    <mergeCell ref="B22:C22"/>
    <mergeCell ref="B21:C21"/>
  </mergeCells>
  <phoneticPr fontId="36" type="noConversion"/>
  <pageMargins left="0.46" right="0.27" top="6.08" bottom="0.45" header="0.2" footer="0.4"/>
  <pageSetup paperSize="9" scale="50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5"/>
  </sheetPr>
  <dimension ref="A1:AY107"/>
  <sheetViews>
    <sheetView topLeftCell="A43" zoomScale="75" workbookViewId="0">
      <selection activeCell="A50" sqref="A50:IV51"/>
    </sheetView>
  </sheetViews>
  <sheetFormatPr defaultRowHeight="12.75" x14ac:dyDescent="0.2"/>
  <cols>
    <col min="1" max="1" width="18.140625" customWidth="1"/>
    <col min="2" max="2" width="85.28515625" customWidth="1"/>
    <col min="3" max="3" width="24.42578125" customWidth="1"/>
    <col min="4" max="4" width="22" customWidth="1"/>
    <col min="5" max="5" width="19.7109375" style="123" hidden="1" customWidth="1"/>
    <col min="6" max="6" width="27" hidden="1" customWidth="1"/>
    <col min="7" max="7" width="19.7109375" bestFit="1" customWidth="1"/>
    <col min="8" max="8" width="26.28515625" customWidth="1"/>
    <col min="9" max="9" width="20.85546875" customWidth="1"/>
    <col min="10" max="10" width="19.85546875" customWidth="1"/>
    <col min="11" max="11" width="19.7109375" customWidth="1"/>
    <col min="12" max="12" width="15.5703125" customWidth="1"/>
    <col min="13" max="13" width="17.5703125" customWidth="1"/>
    <col min="14" max="14" width="13.42578125" hidden="1" customWidth="1"/>
    <col min="15" max="15" width="12.28515625" hidden="1" customWidth="1"/>
    <col min="16" max="16" width="12.42578125" hidden="1" customWidth="1"/>
    <col min="17" max="17" width="11.5703125" hidden="1" customWidth="1"/>
    <col min="18" max="18" width="13.140625" hidden="1" customWidth="1"/>
    <col min="19" max="19" width="13.85546875" hidden="1" customWidth="1"/>
    <col min="20" max="20" width="16.140625" customWidth="1"/>
    <col min="21" max="21" width="16.42578125" customWidth="1"/>
  </cols>
  <sheetData>
    <row r="1" spans="1:21" ht="18" x14ac:dyDescent="0.25">
      <c r="A1" s="1"/>
      <c r="B1" s="2"/>
      <c r="C1" s="2"/>
      <c r="D1" s="2"/>
      <c r="E1" s="107"/>
      <c r="F1" s="2"/>
      <c r="G1" s="2"/>
      <c r="H1" s="2"/>
      <c r="I1" s="261"/>
      <c r="J1" s="261"/>
      <c r="K1" s="2"/>
      <c r="L1" s="2"/>
      <c r="M1" s="2"/>
    </row>
    <row r="2" spans="1:21" ht="18" x14ac:dyDescent="0.25">
      <c r="A2" s="1"/>
      <c r="B2" s="2"/>
      <c r="C2" s="2"/>
      <c r="D2" s="2"/>
      <c r="E2" s="107"/>
      <c r="F2" s="2"/>
      <c r="G2" s="2"/>
      <c r="H2" s="2"/>
      <c r="I2" s="261"/>
      <c r="J2" s="261"/>
      <c r="K2" s="2"/>
      <c r="L2" s="2"/>
      <c r="M2" s="2"/>
    </row>
    <row r="3" spans="1:21" ht="20.25" x14ac:dyDescent="0.3">
      <c r="A3" s="2"/>
      <c r="B3" s="2"/>
      <c r="C3" s="125" t="s">
        <v>100</v>
      </c>
      <c r="D3" s="125"/>
      <c r="E3" s="126"/>
      <c r="F3" s="125"/>
      <c r="G3" s="125"/>
      <c r="H3" s="124"/>
      <c r="I3" s="261"/>
      <c r="J3" s="261"/>
      <c r="K3" s="2"/>
      <c r="L3" s="2"/>
      <c r="M3" s="2"/>
    </row>
    <row r="4" spans="1:21" x14ac:dyDescent="0.2">
      <c r="A4" s="2"/>
      <c r="B4" s="2"/>
      <c r="C4" s="2"/>
      <c r="D4" s="2"/>
      <c r="E4" s="107"/>
      <c r="F4" s="2"/>
      <c r="G4" s="2"/>
      <c r="H4" s="2"/>
      <c r="I4" s="2"/>
      <c r="J4" s="2"/>
      <c r="K4" s="2"/>
      <c r="L4" s="2"/>
      <c r="M4" s="2"/>
    </row>
    <row r="5" spans="1:21" ht="20.25" x14ac:dyDescent="0.3">
      <c r="A5" s="262" t="s">
        <v>104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</row>
    <row r="6" spans="1:21" ht="18" x14ac:dyDescent="0.25">
      <c r="A6" s="3"/>
      <c r="B6" s="3"/>
      <c r="C6" s="4"/>
      <c r="D6" s="4"/>
      <c r="E6" s="108"/>
      <c r="F6" s="4"/>
      <c r="G6" s="263"/>
      <c r="H6" s="263"/>
      <c r="I6" s="263"/>
      <c r="J6" s="2"/>
      <c r="K6" s="2"/>
      <c r="L6" s="2"/>
      <c r="M6" s="2"/>
      <c r="U6" s="128" t="s">
        <v>1</v>
      </c>
    </row>
    <row r="7" spans="1:21" ht="42" customHeight="1" x14ac:dyDescent="0.2">
      <c r="A7" s="264" t="s">
        <v>2</v>
      </c>
      <c r="B7" s="266" t="s">
        <v>3</v>
      </c>
      <c r="C7" s="268" t="s">
        <v>98</v>
      </c>
      <c r="D7" s="268" t="s">
        <v>105</v>
      </c>
      <c r="E7" s="270" t="s">
        <v>99</v>
      </c>
      <c r="F7" s="279" t="s">
        <v>90</v>
      </c>
      <c r="G7" s="279" t="s">
        <v>106</v>
      </c>
      <c r="H7" s="281" t="s">
        <v>107</v>
      </c>
      <c r="I7" s="275" t="s">
        <v>108</v>
      </c>
      <c r="J7" s="276"/>
      <c r="K7" s="275" t="s">
        <v>109</v>
      </c>
      <c r="L7" s="276"/>
      <c r="M7" s="277" t="s">
        <v>110</v>
      </c>
      <c r="R7" s="4" t="s">
        <v>0</v>
      </c>
      <c r="T7" s="272" t="s">
        <v>111</v>
      </c>
      <c r="U7" s="272" t="s">
        <v>10</v>
      </c>
    </row>
    <row r="8" spans="1:21" ht="63.75" customHeight="1" x14ac:dyDescent="0.2">
      <c r="A8" s="265"/>
      <c r="B8" s="267"/>
      <c r="C8" s="269"/>
      <c r="D8" s="269"/>
      <c r="E8" s="271"/>
      <c r="F8" s="280"/>
      <c r="G8" s="280"/>
      <c r="H8" s="282"/>
      <c r="I8" s="5" t="s">
        <v>11</v>
      </c>
      <c r="J8" s="5" t="s">
        <v>12</v>
      </c>
      <c r="K8" s="5" t="s">
        <v>11</v>
      </c>
      <c r="L8" s="5" t="s">
        <v>12</v>
      </c>
      <c r="M8" s="278"/>
      <c r="N8" s="272" t="s">
        <v>4</v>
      </c>
      <c r="O8" s="272" t="s">
        <v>5</v>
      </c>
      <c r="P8" s="272" t="s">
        <v>6</v>
      </c>
      <c r="Q8" s="272" t="s">
        <v>7</v>
      </c>
      <c r="R8" s="272" t="s">
        <v>8</v>
      </c>
      <c r="S8" s="272" t="s">
        <v>9</v>
      </c>
      <c r="T8" s="273"/>
      <c r="U8" s="273"/>
    </row>
    <row r="9" spans="1:21" ht="24" customHeight="1" x14ac:dyDescent="0.2">
      <c r="A9" s="6">
        <v>1</v>
      </c>
      <c r="B9" s="7" t="s">
        <v>13</v>
      </c>
      <c r="C9" s="8">
        <v>3</v>
      </c>
      <c r="D9" s="8">
        <v>4</v>
      </c>
      <c r="E9" s="109">
        <v>5</v>
      </c>
      <c r="F9" s="9">
        <v>5</v>
      </c>
      <c r="G9" s="9">
        <v>6</v>
      </c>
      <c r="H9" s="9">
        <v>7</v>
      </c>
      <c r="I9" s="10">
        <v>8</v>
      </c>
      <c r="J9" s="10">
        <v>9</v>
      </c>
      <c r="K9" s="10">
        <v>10</v>
      </c>
      <c r="L9" s="10">
        <v>11</v>
      </c>
      <c r="M9" s="10">
        <v>12</v>
      </c>
      <c r="N9" s="273"/>
      <c r="O9" s="273"/>
      <c r="P9" s="273"/>
      <c r="Q9" s="273"/>
      <c r="R9" s="273"/>
      <c r="S9" s="273"/>
      <c r="T9" s="127">
        <v>13</v>
      </c>
      <c r="U9" s="127">
        <v>14</v>
      </c>
    </row>
    <row r="10" spans="1:21" ht="19.5" x14ac:dyDescent="0.3">
      <c r="A10" s="65"/>
      <c r="B10" s="66" t="s">
        <v>14</v>
      </c>
      <c r="C10" s="12"/>
      <c r="D10" s="12"/>
      <c r="E10" s="110"/>
      <c r="F10" s="12"/>
      <c r="G10" s="12"/>
      <c r="H10" s="12"/>
      <c r="I10" s="13"/>
      <c r="J10" s="13"/>
      <c r="K10" s="14"/>
      <c r="L10" s="14"/>
      <c r="M10" s="14"/>
      <c r="N10" s="11"/>
      <c r="O10" s="11"/>
      <c r="P10" s="11"/>
      <c r="Q10" s="11"/>
      <c r="R10" s="11"/>
      <c r="S10" s="11"/>
      <c r="T10" s="11"/>
      <c r="U10" s="11"/>
    </row>
    <row r="11" spans="1:21" ht="18.75" x14ac:dyDescent="0.25">
      <c r="A11" s="65"/>
      <c r="B11" s="65" t="s">
        <v>15</v>
      </c>
      <c r="C11" s="15"/>
      <c r="D11" s="15"/>
      <c r="E11" s="111"/>
      <c r="F11" s="15"/>
      <c r="G11" s="15"/>
      <c r="H11" s="15"/>
      <c r="I11" s="13"/>
      <c r="J11" s="13"/>
      <c r="K11" s="14"/>
      <c r="L11" s="14"/>
      <c r="M11" s="14"/>
      <c r="N11" s="11"/>
      <c r="O11" s="11"/>
      <c r="P11" s="11"/>
      <c r="Q11" s="11"/>
      <c r="R11" s="11"/>
      <c r="S11" s="11"/>
      <c r="T11" s="11"/>
      <c r="U11" s="11"/>
    </row>
    <row r="12" spans="1:21" ht="37.5" x14ac:dyDescent="0.25">
      <c r="A12" s="65"/>
      <c r="B12" s="67" t="s">
        <v>16</v>
      </c>
      <c r="C12" s="12"/>
      <c r="D12" s="12"/>
      <c r="E12" s="110"/>
      <c r="F12" s="12"/>
      <c r="G12" s="12"/>
      <c r="H12" s="12"/>
      <c r="I12" s="13"/>
      <c r="J12" s="16"/>
      <c r="K12" s="14"/>
      <c r="L12" s="14"/>
      <c r="M12" s="14"/>
      <c r="N12" s="11"/>
      <c r="O12" s="11"/>
      <c r="P12" s="11"/>
      <c r="Q12" s="11"/>
      <c r="R12" s="11"/>
      <c r="S12" s="11"/>
      <c r="T12" s="11"/>
      <c r="U12" s="11"/>
    </row>
    <row r="13" spans="1:21" ht="39.75" customHeight="1" x14ac:dyDescent="0.3">
      <c r="A13" s="68">
        <v>11010000</v>
      </c>
      <c r="B13" s="65" t="s">
        <v>17</v>
      </c>
      <c r="C13" s="17">
        <v>17774</v>
      </c>
      <c r="D13" s="17">
        <v>2400</v>
      </c>
      <c r="E13" s="17">
        <v>1160.0609999999999</v>
      </c>
      <c r="F13" s="17"/>
      <c r="G13" s="17">
        <v>2544.3359999999998</v>
      </c>
      <c r="H13" s="17">
        <v>2922.4569999999999</v>
      </c>
      <c r="I13" s="18">
        <f t="shared" ref="I13:I49" si="0">G13-D13</f>
        <v>144.33599999999979</v>
      </c>
      <c r="J13" s="19">
        <f t="shared" ref="J13:J47" si="1">G13/D13*100</f>
        <v>106.01399999999998</v>
      </c>
      <c r="K13" s="18">
        <f t="shared" ref="K13:K28" si="2">G13-H13</f>
        <v>-378.12100000000009</v>
      </c>
      <c r="L13" s="19">
        <f t="shared" ref="L13:L28" si="3">G13/H13*100</f>
        <v>87.06153760346173</v>
      </c>
      <c r="M13" s="18">
        <f>G13-E13</f>
        <v>1384.2749999999999</v>
      </c>
      <c r="N13" s="11"/>
      <c r="O13" s="11"/>
      <c r="P13" s="11"/>
      <c r="Q13" s="11"/>
      <c r="R13" s="11"/>
      <c r="S13" s="11"/>
      <c r="T13" s="11"/>
      <c r="U13" s="11"/>
    </row>
    <row r="14" spans="1:21" ht="38.25" x14ac:dyDescent="0.3">
      <c r="A14" s="65">
        <v>14060300</v>
      </c>
      <c r="B14" s="67" t="s">
        <v>18</v>
      </c>
      <c r="C14" s="17">
        <v>40</v>
      </c>
      <c r="D14" s="17">
        <v>5.73</v>
      </c>
      <c r="E14" s="17">
        <v>2.38</v>
      </c>
      <c r="F14" s="17"/>
      <c r="G14" s="17">
        <v>5.8109999999999999</v>
      </c>
      <c r="H14" s="17">
        <v>8.8940000000000001</v>
      </c>
      <c r="I14" s="18">
        <f t="shared" si="0"/>
        <v>8.0999999999999517E-2</v>
      </c>
      <c r="J14" s="19">
        <f t="shared" si="1"/>
        <v>101.41361256544501</v>
      </c>
      <c r="K14" s="18">
        <f t="shared" si="2"/>
        <v>-3.0830000000000002</v>
      </c>
      <c r="L14" s="19">
        <f t="shared" si="3"/>
        <v>65.33618169552507</v>
      </c>
      <c r="M14" s="18">
        <f t="shared" ref="M14:M49" si="4">G14-E14</f>
        <v>3.431</v>
      </c>
      <c r="N14" s="11"/>
      <c r="O14" s="11"/>
      <c r="P14" s="11"/>
      <c r="Q14" s="11"/>
      <c r="R14" s="21">
        <v>504.565</v>
      </c>
      <c r="S14" s="22">
        <f t="shared" ref="S14:S25" si="5">M13-R14</f>
        <v>879.70999999999981</v>
      </c>
      <c r="T14" s="11"/>
      <c r="U14" s="11"/>
    </row>
    <row r="15" spans="1:21" ht="70.5" customHeight="1" x14ac:dyDescent="0.3">
      <c r="A15" s="65">
        <v>14070000</v>
      </c>
      <c r="B15" s="67" t="s">
        <v>19</v>
      </c>
      <c r="C15" s="17">
        <v>860</v>
      </c>
      <c r="D15" s="17">
        <v>60</v>
      </c>
      <c r="E15" s="17">
        <v>27.036000000000001</v>
      </c>
      <c r="F15" s="17"/>
      <c r="G15" s="17">
        <v>57.502000000000002</v>
      </c>
      <c r="H15" s="17">
        <v>269.38799999999998</v>
      </c>
      <c r="I15" s="18">
        <f t="shared" si="0"/>
        <v>-2.4979999999999976</v>
      </c>
      <c r="J15" s="19">
        <f t="shared" si="1"/>
        <v>95.836666666666673</v>
      </c>
      <c r="K15" s="18">
        <f t="shared" si="2"/>
        <v>-211.88599999999997</v>
      </c>
      <c r="L15" s="19">
        <f t="shared" si="3"/>
        <v>21.345419989012136</v>
      </c>
      <c r="M15" s="18">
        <f t="shared" si="4"/>
        <v>30.466000000000001</v>
      </c>
      <c r="N15" s="11"/>
      <c r="O15" s="11"/>
      <c r="P15" s="11"/>
      <c r="Q15" s="11"/>
      <c r="R15" s="21">
        <v>1.829</v>
      </c>
      <c r="S15" s="22">
        <f t="shared" si="5"/>
        <v>1.6020000000000001</v>
      </c>
      <c r="T15" s="11"/>
      <c r="U15" s="11"/>
    </row>
    <row r="16" spans="1:21" ht="20.25" x14ac:dyDescent="0.3">
      <c r="A16" s="65">
        <v>16050000</v>
      </c>
      <c r="B16" s="65" t="s">
        <v>20</v>
      </c>
      <c r="C16" s="17">
        <v>2600</v>
      </c>
      <c r="D16" s="17">
        <v>350</v>
      </c>
      <c r="E16" s="17">
        <v>267.42500000000001</v>
      </c>
      <c r="F16" s="17"/>
      <c r="G16" s="17">
        <v>453.21499999999997</v>
      </c>
      <c r="H16" s="17">
        <v>516.85500000000002</v>
      </c>
      <c r="I16" s="18">
        <f t="shared" si="0"/>
        <v>103.21499999999997</v>
      </c>
      <c r="J16" s="19">
        <f t="shared" si="1"/>
        <v>129.48999999999998</v>
      </c>
      <c r="K16" s="18">
        <f t="shared" si="2"/>
        <v>-63.640000000000043</v>
      </c>
      <c r="L16" s="19">
        <f t="shared" si="3"/>
        <v>87.687068907140301</v>
      </c>
      <c r="M16" s="18">
        <f t="shared" si="4"/>
        <v>185.78999999999996</v>
      </c>
      <c r="N16" s="11"/>
      <c r="O16" s="11"/>
      <c r="P16" s="11"/>
      <c r="Q16" s="11"/>
      <c r="R16" s="21">
        <v>33.634</v>
      </c>
      <c r="S16" s="22">
        <f t="shared" si="5"/>
        <v>-3.1679999999999993</v>
      </c>
      <c r="T16" s="11"/>
      <c r="U16" s="11"/>
    </row>
    <row r="17" spans="1:21" ht="20.25" x14ac:dyDescent="0.3">
      <c r="A17" s="65">
        <v>22090000</v>
      </c>
      <c r="B17" s="65" t="s">
        <v>21</v>
      </c>
      <c r="C17" s="17">
        <v>210</v>
      </c>
      <c r="D17" s="17">
        <v>30.3</v>
      </c>
      <c r="E17" s="17">
        <v>13.426</v>
      </c>
      <c r="F17" s="17"/>
      <c r="G17" s="17">
        <v>29.587</v>
      </c>
      <c r="H17" s="17">
        <v>50.215000000000003</v>
      </c>
      <c r="I17" s="18">
        <f t="shared" si="0"/>
        <v>-0.71300000000000097</v>
      </c>
      <c r="J17" s="19">
        <f t="shared" si="1"/>
        <v>97.646864686468646</v>
      </c>
      <c r="K17" s="18">
        <f t="shared" si="2"/>
        <v>-20.628000000000004</v>
      </c>
      <c r="L17" s="19">
        <f t="shared" si="3"/>
        <v>58.920641242656572</v>
      </c>
      <c r="M17" s="18">
        <f t="shared" si="4"/>
        <v>16.161000000000001</v>
      </c>
      <c r="N17" s="11"/>
      <c r="O17" s="11"/>
      <c r="P17" s="11"/>
      <c r="Q17" s="11"/>
      <c r="R17" s="21">
        <v>112.03</v>
      </c>
      <c r="S17" s="22">
        <f t="shared" si="5"/>
        <v>73.759999999999962</v>
      </c>
      <c r="T17" s="11"/>
      <c r="U17" s="11"/>
    </row>
    <row r="18" spans="1:21" ht="20.25" x14ac:dyDescent="0.3">
      <c r="A18" s="65">
        <v>21081100</v>
      </c>
      <c r="B18" s="65" t="s">
        <v>22</v>
      </c>
      <c r="C18" s="17">
        <v>100</v>
      </c>
      <c r="D18" s="17">
        <v>11.08</v>
      </c>
      <c r="E18" s="17">
        <v>10.848000000000001</v>
      </c>
      <c r="F18" s="17"/>
      <c r="G18" s="17">
        <v>23.166</v>
      </c>
      <c r="H18" s="17">
        <v>28.245000000000001</v>
      </c>
      <c r="I18" s="18">
        <f t="shared" si="0"/>
        <v>12.086</v>
      </c>
      <c r="J18" s="19">
        <f t="shared" si="1"/>
        <v>209.07942238267148</v>
      </c>
      <c r="K18" s="18">
        <f t="shared" si="2"/>
        <v>-5.0790000000000006</v>
      </c>
      <c r="L18" s="19">
        <f t="shared" si="3"/>
        <v>82.018056293149229</v>
      </c>
      <c r="M18" s="18">
        <f t="shared" si="4"/>
        <v>12.318</v>
      </c>
      <c r="N18" s="11"/>
      <c r="O18" s="11"/>
      <c r="P18" s="11"/>
      <c r="Q18" s="11"/>
      <c r="R18" s="21">
        <v>34.972999999999999</v>
      </c>
      <c r="S18" s="22">
        <f t="shared" si="5"/>
        <v>-18.811999999999998</v>
      </c>
      <c r="T18" s="11"/>
      <c r="U18" s="11"/>
    </row>
    <row r="19" spans="1:21" ht="20.25" x14ac:dyDescent="0.3">
      <c r="A19" s="66"/>
      <c r="B19" s="69" t="s">
        <v>23</v>
      </c>
      <c r="C19" s="23">
        <f t="shared" ref="C19:H19" si="6">SUM(C13:C18)</f>
        <v>21584</v>
      </c>
      <c r="D19" s="23">
        <f t="shared" si="6"/>
        <v>2857.11</v>
      </c>
      <c r="E19" s="23">
        <f t="shared" si="6"/>
        <v>1481.1759999999999</v>
      </c>
      <c r="F19" s="23">
        <f t="shared" si="6"/>
        <v>0</v>
      </c>
      <c r="G19" s="23">
        <f t="shared" si="6"/>
        <v>3113.6170000000002</v>
      </c>
      <c r="H19" s="23">
        <f t="shared" si="6"/>
        <v>3796.0539999999996</v>
      </c>
      <c r="I19" s="18">
        <f t="shared" si="0"/>
        <v>256.50700000000006</v>
      </c>
      <c r="J19" s="19">
        <f t="shared" si="1"/>
        <v>108.97784824525483</v>
      </c>
      <c r="K19" s="23">
        <f t="shared" si="2"/>
        <v>-682.43699999999944</v>
      </c>
      <c r="L19" s="24">
        <f t="shared" si="3"/>
        <v>82.022463326391048</v>
      </c>
      <c r="M19" s="18">
        <f t="shared" si="4"/>
        <v>1632.4410000000003</v>
      </c>
      <c r="N19" s="11"/>
      <c r="O19" s="11"/>
      <c r="P19" s="11"/>
      <c r="Q19" s="11"/>
      <c r="R19" s="21">
        <v>2.012</v>
      </c>
      <c r="S19" s="22">
        <f t="shared" si="5"/>
        <v>10.305999999999999</v>
      </c>
      <c r="T19" s="132">
        <v>2641.5</v>
      </c>
      <c r="U19" s="23">
        <f>G19-T19</f>
        <v>472.11700000000019</v>
      </c>
    </row>
    <row r="20" spans="1:21" s="27" customFormat="1" ht="20.25" x14ac:dyDescent="0.3">
      <c r="A20" s="65"/>
      <c r="B20" s="66" t="s">
        <v>24</v>
      </c>
      <c r="C20" s="23">
        <f t="shared" ref="C20:H20" si="7">C21</f>
        <v>3213.4</v>
      </c>
      <c r="D20" s="23">
        <f t="shared" si="7"/>
        <v>507.4</v>
      </c>
      <c r="E20" s="23">
        <f t="shared" si="7"/>
        <v>242.47299999999998</v>
      </c>
      <c r="F20" s="23">
        <f t="shared" si="7"/>
        <v>0</v>
      </c>
      <c r="G20" s="23">
        <f t="shared" si="7"/>
        <v>570.21099999999979</v>
      </c>
      <c r="H20" s="23">
        <f t="shared" si="7"/>
        <v>559.66399999999999</v>
      </c>
      <c r="I20" s="18">
        <f t="shared" si="0"/>
        <v>62.810999999999808</v>
      </c>
      <c r="J20" s="19">
        <f t="shared" si="1"/>
        <v>112.37899093417418</v>
      </c>
      <c r="K20" s="23">
        <f t="shared" si="2"/>
        <v>10.546999999999798</v>
      </c>
      <c r="L20" s="24">
        <f t="shared" si="3"/>
        <v>101.88452357128558</v>
      </c>
      <c r="M20" s="18">
        <f t="shared" si="4"/>
        <v>327.73799999999983</v>
      </c>
      <c r="N20" s="25">
        <f t="shared" ref="N20:Q22" si="8">SUM(H19-G19)</f>
        <v>682.43699999999944</v>
      </c>
      <c r="O20" s="25">
        <f t="shared" si="8"/>
        <v>-3539.5469999999996</v>
      </c>
      <c r="P20" s="25">
        <f t="shared" si="8"/>
        <v>-147.52915175474521</v>
      </c>
      <c r="Q20" s="25">
        <f t="shared" si="8"/>
        <v>-791.41484824525423</v>
      </c>
      <c r="R20" s="25">
        <f>SUM(R14:R19)</f>
        <v>689.04299999999989</v>
      </c>
      <c r="S20" s="26">
        <f t="shared" si="5"/>
        <v>943.39800000000037</v>
      </c>
      <c r="T20" s="101"/>
      <c r="U20" s="23"/>
    </row>
    <row r="21" spans="1:21" ht="38.25" x14ac:dyDescent="0.3">
      <c r="A21" s="65"/>
      <c r="B21" s="67" t="s">
        <v>25</v>
      </c>
      <c r="C21" s="28">
        <f>SUM(C22:C23,C24,C27,C28,C38,C41,C42,C43,C37,C39)</f>
        <v>3213.4</v>
      </c>
      <c r="D21" s="28">
        <f>SUM(D22:D23,D24,D27,D28,D38,D41,D42,D43,D37,D39)</f>
        <v>507.4</v>
      </c>
      <c r="E21" s="28">
        <f>E22+E23+E24+E27+E28+E38+E40+E41+E42+E43+E37+E39</f>
        <v>242.47299999999998</v>
      </c>
      <c r="F21" s="28">
        <f>F22+F23+F24+F27+F28+F38+F40+F41+F42+F43+F37+F39</f>
        <v>0</v>
      </c>
      <c r="G21" s="28">
        <f>G22+G23+G24+G27+G28+G38+G40+G41+G42+G43+G37+G39</f>
        <v>570.21099999999979</v>
      </c>
      <c r="H21" s="28">
        <f>H22+H23+H24+H27+H28+H38+H40+H41+H42+H43+H37+H39</f>
        <v>559.66399999999999</v>
      </c>
      <c r="I21" s="18">
        <f t="shared" si="0"/>
        <v>62.810999999999808</v>
      </c>
      <c r="J21" s="19">
        <f t="shared" si="1"/>
        <v>112.37899093417418</v>
      </c>
      <c r="K21" s="18">
        <f t="shared" si="2"/>
        <v>10.546999999999798</v>
      </c>
      <c r="L21" s="19">
        <f t="shared" si="3"/>
        <v>101.88452357128558</v>
      </c>
      <c r="M21" s="18">
        <f t="shared" si="4"/>
        <v>327.73799999999983</v>
      </c>
      <c r="N21" s="25">
        <f t="shared" si="8"/>
        <v>-10.546999999999798</v>
      </c>
      <c r="O21" s="25">
        <f t="shared" si="8"/>
        <v>-496.85300000000018</v>
      </c>
      <c r="P21" s="25">
        <f t="shared" si="8"/>
        <v>49.567990934174375</v>
      </c>
      <c r="Q21" s="25">
        <f t="shared" si="8"/>
        <v>-101.83199093417439</v>
      </c>
      <c r="R21" s="25">
        <f>R22</f>
        <v>127.65199999999999</v>
      </c>
      <c r="S21" s="26">
        <f t="shared" si="5"/>
        <v>200.08599999999984</v>
      </c>
      <c r="T21" s="11"/>
      <c r="U21" s="11"/>
    </row>
    <row r="22" spans="1:21" ht="46.5" customHeight="1" x14ac:dyDescent="0.3">
      <c r="A22" s="65">
        <v>11020201</v>
      </c>
      <c r="B22" s="67" t="s">
        <v>26</v>
      </c>
      <c r="C22" s="17">
        <v>100</v>
      </c>
      <c r="D22" s="17">
        <v>15</v>
      </c>
      <c r="E22" s="17">
        <v>0.39600000000000002</v>
      </c>
      <c r="F22" s="17"/>
      <c r="G22" s="17">
        <v>40.72</v>
      </c>
      <c r="H22" s="17">
        <v>6.2930000000000001</v>
      </c>
      <c r="I22" s="18">
        <f t="shared" si="0"/>
        <v>25.72</v>
      </c>
      <c r="J22" s="19">
        <f t="shared" si="1"/>
        <v>271.46666666666664</v>
      </c>
      <c r="K22" s="18">
        <f t="shared" si="2"/>
        <v>34.427</v>
      </c>
      <c r="L22" s="19">
        <f t="shared" si="3"/>
        <v>647.06817098363251</v>
      </c>
      <c r="M22" s="18">
        <f t="shared" si="4"/>
        <v>40.323999999999998</v>
      </c>
      <c r="N22" s="29">
        <f t="shared" si="8"/>
        <v>-10.546999999999798</v>
      </c>
      <c r="O22" s="29">
        <f t="shared" si="8"/>
        <v>-496.85300000000018</v>
      </c>
      <c r="P22" s="29">
        <f t="shared" si="8"/>
        <v>49.567990934174375</v>
      </c>
      <c r="Q22" s="29">
        <f t="shared" si="8"/>
        <v>-101.83199093417439</v>
      </c>
      <c r="R22" s="30">
        <f>R23+R24+R25+R28+R29+R39+R41+R42+R43+R44</f>
        <v>127.65199999999999</v>
      </c>
      <c r="S22" s="22">
        <f t="shared" si="5"/>
        <v>200.08599999999984</v>
      </c>
      <c r="T22" s="11"/>
      <c r="U22" s="11"/>
    </row>
    <row r="23" spans="1:21" ht="20.25" x14ac:dyDescent="0.3">
      <c r="A23" s="70">
        <v>13030200</v>
      </c>
      <c r="B23" s="65" t="s">
        <v>27</v>
      </c>
      <c r="C23" s="17">
        <v>200</v>
      </c>
      <c r="D23" s="17">
        <v>80</v>
      </c>
      <c r="E23" s="17"/>
      <c r="F23" s="17"/>
      <c r="G23" s="17">
        <v>79.989000000000004</v>
      </c>
      <c r="H23" s="17">
        <v>38.191000000000003</v>
      </c>
      <c r="I23" s="18">
        <f t="shared" si="0"/>
        <v>-1.099999999999568E-2</v>
      </c>
      <c r="J23" s="19">
        <f t="shared" si="1"/>
        <v>99.986250000000013</v>
      </c>
      <c r="K23" s="18">
        <f t="shared" si="2"/>
        <v>41.798000000000002</v>
      </c>
      <c r="L23" s="19">
        <f t="shared" si="3"/>
        <v>209.44463355240762</v>
      </c>
      <c r="M23" s="18">
        <f t="shared" si="4"/>
        <v>79.989000000000004</v>
      </c>
      <c r="N23" s="11"/>
      <c r="O23" s="11"/>
      <c r="P23" s="11"/>
      <c r="Q23" s="11"/>
      <c r="R23" s="31">
        <v>5.85</v>
      </c>
      <c r="S23" s="22">
        <f t="shared" si="5"/>
        <v>34.473999999999997</v>
      </c>
      <c r="T23" s="11"/>
      <c r="U23" s="11"/>
    </row>
    <row r="24" spans="1:21" ht="20.25" x14ac:dyDescent="0.3">
      <c r="A24" s="65">
        <v>13050000</v>
      </c>
      <c r="B24" s="65" t="s">
        <v>28</v>
      </c>
      <c r="C24" s="64">
        <f t="shared" ref="C24:H24" si="9">C25+C26</f>
        <v>1530</v>
      </c>
      <c r="D24" s="64">
        <f t="shared" si="9"/>
        <v>181.9</v>
      </c>
      <c r="E24" s="64">
        <f t="shared" si="9"/>
        <v>120.11199999999999</v>
      </c>
      <c r="F24" s="64">
        <f t="shared" si="9"/>
        <v>0</v>
      </c>
      <c r="G24" s="64">
        <f t="shared" si="9"/>
        <v>227.619</v>
      </c>
      <c r="H24" s="64">
        <f t="shared" si="9"/>
        <v>254.92</v>
      </c>
      <c r="I24" s="18">
        <f t="shared" si="0"/>
        <v>45.718999999999994</v>
      </c>
      <c r="J24" s="19">
        <f t="shared" si="1"/>
        <v>125.13413963716327</v>
      </c>
      <c r="K24" s="18">
        <f t="shared" si="2"/>
        <v>-27.300999999999988</v>
      </c>
      <c r="L24" s="19">
        <f t="shared" si="3"/>
        <v>89.290365604895655</v>
      </c>
      <c r="M24" s="18">
        <f t="shared" si="4"/>
        <v>107.50700000000001</v>
      </c>
      <c r="N24" s="11"/>
      <c r="O24" s="11"/>
      <c r="P24" s="11"/>
      <c r="Q24" s="11"/>
      <c r="R24" s="31">
        <v>6.87</v>
      </c>
      <c r="S24" s="22">
        <f t="shared" si="5"/>
        <v>73.119</v>
      </c>
      <c r="T24" s="11"/>
      <c r="U24" s="11"/>
    </row>
    <row r="25" spans="1:21" ht="38.25" x14ac:dyDescent="0.3">
      <c r="A25" s="71" t="s">
        <v>79</v>
      </c>
      <c r="B25" s="65" t="s">
        <v>80</v>
      </c>
      <c r="C25" s="17">
        <v>922</v>
      </c>
      <c r="D25" s="17">
        <v>90.4</v>
      </c>
      <c r="E25" s="56">
        <v>51.951000000000001</v>
      </c>
      <c r="F25" s="56"/>
      <c r="G25" s="56">
        <v>98.313999999999993</v>
      </c>
      <c r="H25" s="56">
        <v>155.88499999999999</v>
      </c>
      <c r="I25" s="18">
        <f t="shared" si="0"/>
        <v>7.9139999999999873</v>
      </c>
      <c r="J25" s="19">
        <f t="shared" si="1"/>
        <v>108.75442477876105</v>
      </c>
      <c r="K25" s="18">
        <f t="shared" si="2"/>
        <v>-57.570999999999998</v>
      </c>
      <c r="L25" s="19">
        <f t="shared" si="3"/>
        <v>63.068287519645892</v>
      </c>
      <c r="M25" s="18">
        <f t="shared" si="4"/>
        <v>46.362999999999992</v>
      </c>
      <c r="N25" s="11"/>
      <c r="O25" s="11"/>
      <c r="P25" s="11"/>
      <c r="Q25" s="11"/>
      <c r="R25" s="31">
        <v>39.445</v>
      </c>
      <c r="S25" s="22">
        <f t="shared" si="5"/>
        <v>68.062000000000012</v>
      </c>
      <c r="T25" s="11"/>
      <c r="U25" s="11"/>
    </row>
    <row r="26" spans="1:21" ht="39.75" customHeight="1" x14ac:dyDescent="0.3">
      <c r="A26" s="71" t="s">
        <v>81</v>
      </c>
      <c r="B26" s="65" t="s">
        <v>82</v>
      </c>
      <c r="C26" s="17">
        <v>608</v>
      </c>
      <c r="D26" s="17">
        <v>91.5</v>
      </c>
      <c r="E26" s="17">
        <v>68.161000000000001</v>
      </c>
      <c r="F26" s="17"/>
      <c r="G26" s="17">
        <v>129.30500000000001</v>
      </c>
      <c r="H26" s="56">
        <v>99.034999999999997</v>
      </c>
      <c r="I26" s="18">
        <f t="shared" si="0"/>
        <v>37.805000000000007</v>
      </c>
      <c r="J26" s="19">
        <f t="shared" si="1"/>
        <v>141.31693989071039</v>
      </c>
      <c r="K26" s="18">
        <f t="shared" si="2"/>
        <v>30.27000000000001</v>
      </c>
      <c r="L26" s="19">
        <f t="shared" si="3"/>
        <v>130.56495178472258</v>
      </c>
      <c r="M26" s="18">
        <f t="shared" si="4"/>
        <v>61.144000000000005</v>
      </c>
      <c r="N26" s="11"/>
      <c r="O26" s="11"/>
      <c r="P26" s="11"/>
      <c r="Q26" s="11"/>
      <c r="R26" s="31"/>
      <c r="S26" s="22"/>
      <c r="T26" s="11"/>
      <c r="U26" s="11"/>
    </row>
    <row r="27" spans="1:21" ht="38.25" customHeight="1" x14ac:dyDescent="0.3">
      <c r="A27" s="65">
        <v>14060100</v>
      </c>
      <c r="B27" s="65" t="s">
        <v>29</v>
      </c>
      <c r="C27" s="56">
        <v>13</v>
      </c>
      <c r="D27" s="56">
        <v>1.5</v>
      </c>
      <c r="E27" s="17">
        <v>1.0469999999999999</v>
      </c>
      <c r="F27" s="17"/>
      <c r="G27" s="17">
        <v>2.0129999999999999</v>
      </c>
      <c r="H27" s="17">
        <v>2.7189999999999999</v>
      </c>
      <c r="I27" s="18">
        <f t="shared" si="0"/>
        <v>0.5129999999999999</v>
      </c>
      <c r="J27" s="19">
        <f t="shared" si="1"/>
        <v>134.19999999999999</v>
      </c>
      <c r="K27" s="18">
        <f t="shared" si="2"/>
        <v>-0.70599999999999996</v>
      </c>
      <c r="L27" s="19">
        <f t="shared" si="3"/>
        <v>74.034571533652084</v>
      </c>
      <c r="M27" s="18">
        <f t="shared" si="4"/>
        <v>0.96599999999999997</v>
      </c>
      <c r="N27" s="11"/>
      <c r="O27" s="11"/>
      <c r="P27" s="11"/>
      <c r="Q27" s="11"/>
      <c r="R27" s="31"/>
      <c r="S27" s="22"/>
      <c r="T27" s="11"/>
      <c r="U27" s="11"/>
    </row>
    <row r="28" spans="1:21" ht="20.25" x14ac:dyDescent="0.3">
      <c r="A28" s="65">
        <v>16010000</v>
      </c>
      <c r="B28" s="65" t="s">
        <v>30</v>
      </c>
      <c r="C28" s="18">
        <f t="shared" ref="C28:H28" si="10">SUM(C30:C36)</f>
        <v>1172.4000000000001</v>
      </c>
      <c r="D28" s="18">
        <f t="shared" si="10"/>
        <v>180</v>
      </c>
      <c r="E28" s="18">
        <f t="shared" si="10"/>
        <v>90.874999999999986</v>
      </c>
      <c r="F28" s="18">
        <f t="shared" si="10"/>
        <v>0</v>
      </c>
      <c r="G28" s="18">
        <f t="shared" si="10"/>
        <v>167.28899999999999</v>
      </c>
      <c r="H28" s="18">
        <f t="shared" si="10"/>
        <v>223.62200000000004</v>
      </c>
      <c r="I28" s="18">
        <f t="shared" si="0"/>
        <v>-12.711000000000013</v>
      </c>
      <c r="J28" s="19">
        <f t="shared" si="1"/>
        <v>92.938333333333318</v>
      </c>
      <c r="K28" s="18">
        <f t="shared" si="2"/>
        <v>-56.333000000000055</v>
      </c>
      <c r="L28" s="19">
        <f t="shared" si="3"/>
        <v>74.808829184963884</v>
      </c>
      <c r="M28" s="18">
        <f t="shared" si="4"/>
        <v>76.414000000000001</v>
      </c>
      <c r="N28" s="11"/>
      <c r="O28" s="11"/>
      <c r="P28" s="11"/>
      <c r="Q28" s="11"/>
      <c r="R28" s="31">
        <v>0.90300000000000002</v>
      </c>
      <c r="S28" s="22">
        <f t="shared" ref="S28:S37" si="11">M27-R28</f>
        <v>6.2999999999999945E-2</v>
      </c>
      <c r="T28" s="11"/>
      <c r="U28" s="11"/>
    </row>
    <row r="29" spans="1:21" ht="20.25" x14ac:dyDescent="0.3">
      <c r="A29" s="65"/>
      <c r="B29" s="65" t="s">
        <v>31</v>
      </c>
      <c r="C29" s="20"/>
      <c r="D29" s="20"/>
      <c r="E29" s="17"/>
      <c r="F29" s="17"/>
      <c r="G29" s="17"/>
      <c r="H29" s="17"/>
      <c r="I29" s="18">
        <f t="shared" si="0"/>
        <v>0</v>
      </c>
      <c r="J29" s="19"/>
      <c r="K29" s="18"/>
      <c r="L29" s="19"/>
      <c r="M29" s="18">
        <f t="shared" si="4"/>
        <v>0</v>
      </c>
      <c r="N29" s="11"/>
      <c r="O29" s="11"/>
      <c r="P29" s="11"/>
      <c r="Q29" s="11"/>
      <c r="R29" s="29">
        <f>SUM(R31:R37)</f>
        <v>65.275000000000006</v>
      </c>
      <c r="S29" s="22">
        <f t="shared" si="11"/>
        <v>11.138999999999996</v>
      </c>
      <c r="T29" s="11"/>
      <c r="U29" s="11"/>
    </row>
    <row r="30" spans="1:21" ht="20.25" x14ac:dyDescent="0.3">
      <c r="A30" s="65">
        <v>16010100</v>
      </c>
      <c r="B30" s="65" t="s">
        <v>32</v>
      </c>
      <c r="C30" s="17">
        <v>6</v>
      </c>
      <c r="D30" s="17">
        <v>0.93</v>
      </c>
      <c r="E30" s="17">
        <v>1.0029999999999999</v>
      </c>
      <c r="F30" s="17"/>
      <c r="G30" s="17">
        <v>1.1950000000000001</v>
      </c>
      <c r="H30" s="17">
        <v>0.77700000000000002</v>
      </c>
      <c r="I30" s="18">
        <f t="shared" si="0"/>
        <v>0.26500000000000001</v>
      </c>
      <c r="J30" s="19">
        <f t="shared" si="1"/>
        <v>128.49462365591398</v>
      </c>
      <c r="K30" s="18">
        <f t="shared" ref="K30:K49" si="12">G30-H30</f>
        <v>0.41800000000000004</v>
      </c>
      <c r="L30" s="19">
        <f t="shared" ref="L30:L47" si="13">G30/H30*100</f>
        <v>153.7966537966538</v>
      </c>
      <c r="M30" s="18">
        <f t="shared" si="4"/>
        <v>0.19200000000000017</v>
      </c>
      <c r="N30" s="11"/>
      <c r="O30" s="11"/>
      <c r="P30" s="11"/>
      <c r="Q30" s="11"/>
      <c r="R30" s="31"/>
      <c r="S30" s="22">
        <f t="shared" si="11"/>
        <v>0</v>
      </c>
      <c r="T30" s="11"/>
      <c r="U30" s="11"/>
    </row>
    <row r="31" spans="1:21" ht="20.25" x14ac:dyDescent="0.3">
      <c r="A31" s="65">
        <v>16010200</v>
      </c>
      <c r="B31" s="65" t="s">
        <v>33</v>
      </c>
      <c r="C31" s="17">
        <v>240</v>
      </c>
      <c r="D31" s="17">
        <v>36.85</v>
      </c>
      <c r="E31" s="17">
        <v>22.398</v>
      </c>
      <c r="F31" s="17"/>
      <c r="G31" s="17">
        <v>36.371000000000002</v>
      </c>
      <c r="H31" s="17">
        <v>50.204000000000001</v>
      </c>
      <c r="I31" s="18">
        <f t="shared" si="0"/>
        <v>-0.4789999999999992</v>
      </c>
      <c r="J31" s="19">
        <f t="shared" si="1"/>
        <v>98.700135685210313</v>
      </c>
      <c r="K31" s="18">
        <f t="shared" si="12"/>
        <v>-13.832999999999998</v>
      </c>
      <c r="L31" s="19">
        <f t="shared" si="13"/>
        <v>72.446418612062786</v>
      </c>
      <c r="M31" s="18">
        <f t="shared" si="4"/>
        <v>13.973000000000003</v>
      </c>
      <c r="N31" s="11"/>
      <c r="O31" s="11"/>
      <c r="P31" s="11"/>
      <c r="Q31" s="11"/>
      <c r="R31" s="31">
        <v>0.25800000000000001</v>
      </c>
      <c r="S31" s="22">
        <f t="shared" si="11"/>
        <v>-6.5999999999999837E-2</v>
      </c>
      <c r="T31" s="11"/>
      <c r="U31" s="11"/>
    </row>
    <row r="32" spans="1:21" ht="20.25" x14ac:dyDescent="0.3">
      <c r="A32" s="65">
        <v>16010400</v>
      </c>
      <c r="B32" s="72" t="s">
        <v>71</v>
      </c>
      <c r="C32" s="17">
        <v>26</v>
      </c>
      <c r="D32" s="17">
        <v>3.99</v>
      </c>
      <c r="E32" s="17">
        <v>5.2370000000000001</v>
      </c>
      <c r="F32" s="17"/>
      <c r="G32" s="17">
        <v>8.5220000000000002</v>
      </c>
      <c r="H32" s="17">
        <v>3.407</v>
      </c>
      <c r="I32" s="18">
        <f t="shared" si="0"/>
        <v>4.532</v>
      </c>
      <c r="J32" s="19">
        <f t="shared" si="1"/>
        <v>213.58395989974937</v>
      </c>
      <c r="K32" s="18">
        <f t="shared" si="12"/>
        <v>5.1150000000000002</v>
      </c>
      <c r="L32" s="19">
        <f t="shared" si="13"/>
        <v>250.13208100968595</v>
      </c>
      <c r="M32" s="18">
        <f t="shared" si="4"/>
        <v>3.2850000000000001</v>
      </c>
      <c r="N32" s="11"/>
      <c r="O32" s="11"/>
      <c r="P32" s="11"/>
      <c r="Q32" s="11"/>
      <c r="R32" s="31">
        <v>19.937000000000001</v>
      </c>
      <c r="S32" s="22">
        <f t="shared" si="11"/>
        <v>-5.9639999999999986</v>
      </c>
      <c r="T32" s="11"/>
      <c r="U32" s="11"/>
    </row>
    <row r="33" spans="1:51" ht="20.25" x14ac:dyDescent="0.3">
      <c r="A33" s="65">
        <v>16010500</v>
      </c>
      <c r="B33" s="65" t="s">
        <v>34</v>
      </c>
      <c r="C33" s="17">
        <v>890</v>
      </c>
      <c r="D33" s="17">
        <v>136.77000000000001</v>
      </c>
      <c r="E33" s="17">
        <v>59.521000000000001</v>
      </c>
      <c r="F33" s="17"/>
      <c r="G33" s="17">
        <v>117.971</v>
      </c>
      <c r="H33" s="17">
        <v>167.24700000000001</v>
      </c>
      <c r="I33" s="18">
        <f t="shared" si="0"/>
        <v>-18.799000000000007</v>
      </c>
      <c r="J33" s="19">
        <f t="shared" si="1"/>
        <v>86.255026687138994</v>
      </c>
      <c r="K33" s="18">
        <f t="shared" si="12"/>
        <v>-49.27600000000001</v>
      </c>
      <c r="L33" s="19">
        <f t="shared" si="13"/>
        <v>70.536990200123157</v>
      </c>
      <c r="M33" s="18">
        <f t="shared" si="4"/>
        <v>58.45</v>
      </c>
      <c r="N33" s="11"/>
      <c r="O33" s="11"/>
      <c r="P33" s="11"/>
      <c r="Q33" s="11"/>
      <c r="R33" s="31">
        <v>1.738</v>
      </c>
      <c r="S33" s="22">
        <f t="shared" si="11"/>
        <v>1.5470000000000002</v>
      </c>
      <c r="T33" s="11"/>
      <c r="U33" s="11"/>
    </row>
    <row r="34" spans="1:51" ht="20.25" x14ac:dyDescent="0.3">
      <c r="A34" s="65">
        <v>16010600</v>
      </c>
      <c r="B34" s="65" t="s">
        <v>35</v>
      </c>
      <c r="C34" s="17">
        <v>0.4</v>
      </c>
      <c r="D34" s="17"/>
      <c r="E34" s="17">
        <v>2.5999999999999999E-2</v>
      </c>
      <c r="F34" s="17"/>
      <c r="G34" s="17">
        <v>0.03</v>
      </c>
      <c r="H34" s="17">
        <v>0.02</v>
      </c>
      <c r="I34" s="18">
        <f t="shared" si="0"/>
        <v>0.03</v>
      </c>
      <c r="J34" s="19"/>
      <c r="K34" s="18">
        <f t="shared" si="12"/>
        <v>9.9999999999999985E-3</v>
      </c>
      <c r="L34" s="19">
        <f t="shared" si="13"/>
        <v>150</v>
      </c>
      <c r="M34" s="18">
        <f t="shared" si="4"/>
        <v>4.0000000000000001E-3</v>
      </c>
      <c r="N34" s="11"/>
      <c r="O34" s="11"/>
      <c r="P34" s="11"/>
      <c r="Q34" s="11"/>
      <c r="R34" s="31">
        <v>42.661999999999999</v>
      </c>
      <c r="S34" s="22">
        <f t="shared" si="11"/>
        <v>15.788000000000004</v>
      </c>
      <c r="T34" s="11"/>
      <c r="U34" s="11"/>
    </row>
    <row r="35" spans="1:51" ht="38.25" x14ac:dyDescent="0.3">
      <c r="A35" s="65">
        <v>16011300</v>
      </c>
      <c r="B35" s="73" t="s">
        <v>72</v>
      </c>
      <c r="C35" s="17">
        <v>3</v>
      </c>
      <c r="D35" s="17">
        <v>0.39</v>
      </c>
      <c r="E35" s="17">
        <v>1.5</v>
      </c>
      <c r="F35" s="17"/>
      <c r="G35" s="17">
        <v>1.5</v>
      </c>
      <c r="H35" s="17"/>
      <c r="I35" s="18">
        <f t="shared" si="0"/>
        <v>1.1099999999999999</v>
      </c>
      <c r="J35" s="19">
        <f t="shared" si="1"/>
        <v>384.61538461538458</v>
      </c>
      <c r="K35" s="18">
        <f t="shared" si="12"/>
        <v>1.5</v>
      </c>
      <c r="L35" s="19" t="e">
        <f t="shared" si="13"/>
        <v>#DIV/0!</v>
      </c>
      <c r="M35" s="18">
        <f t="shared" si="4"/>
        <v>0</v>
      </c>
      <c r="N35" s="11"/>
      <c r="O35" s="11"/>
      <c r="P35" s="11"/>
      <c r="Q35" s="11"/>
      <c r="R35" s="31"/>
      <c r="S35" s="22">
        <f t="shared" si="11"/>
        <v>4.0000000000000001E-3</v>
      </c>
      <c r="T35" s="11"/>
      <c r="U35" s="11"/>
    </row>
    <row r="36" spans="1:51" ht="42" customHeight="1" x14ac:dyDescent="0.3">
      <c r="A36" s="65">
        <v>16011500</v>
      </c>
      <c r="B36" s="67" t="s">
        <v>70</v>
      </c>
      <c r="C36" s="17">
        <v>7</v>
      </c>
      <c r="D36" s="17">
        <v>1.07</v>
      </c>
      <c r="E36" s="17">
        <v>1.19</v>
      </c>
      <c r="F36" s="17"/>
      <c r="G36" s="17">
        <v>1.7</v>
      </c>
      <c r="H36" s="17">
        <v>1.9670000000000001</v>
      </c>
      <c r="I36" s="18">
        <f t="shared" si="0"/>
        <v>0.62999999999999989</v>
      </c>
      <c r="J36" s="19">
        <f t="shared" si="1"/>
        <v>158.87850467289718</v>
      </c>
      <c r="K36" s="18">
        <f t="shared" si="12"/>
        <v>-0.26700000000000013</v>
      </c>
      <c r="L36" s="19">
        <f t="shared" si="13"/>
        <v>86.426029486527696</v>
      </c>
      <c r="M36" s="18">
        <f t="shared" si="4"/>
        <v>0.51</v>
      </c>
      <c r="N36" s="11"/>
      <c r="O36" s="11"/>
      <c r="P36" s="11"/>
      <c r="Q36" s="11"/>
      <c r="R36" s="31"/>
      <c r="S36" s="22">
        <f t="shared" si="11"/>
        <v>0</v>
      </c>
      <c r="T36" s="11"/>
      <c r="U36" s="11"/>
    </row>
    <row r="37" spans="1:51" ht="38.25" x14ac:dyDescent="0.3">
      <c r="A37" s="74">
        <v>16040100</v>
      </c>
      <c r="B37" s="75" t="s">
        <v>36</v>
      </c>
      <c r="C37" s="56"/>
      <c r="D37" s="56"/>
      <c r="E37" s="56"/>
      <c r="F37" s="56"/>
      <c r="G37" s="56">
        <v>0.54900000000000004</v>
      </c>
      <c r="H37" s="56">
        <v>0.34</v>
      </c>
      <c r="I37" s="18">
        <f t="shared" si="0"/>
        <v>0.54900000000000004</v>
      </c>
      <c r="J37" s="19"/>
      <c r="K37" s="57">
        <f t="shared" si="12"/>
        <v>0.20900000000000002</v>
      </c>
      <c r="L37" s="58">
        <f t="shared" si="13"/>
        <v>161.47058823529412</v>
      </c>
      <c r="M37" s="18">
        <f t="shared" si="4"/>
        <v>0.54900000000000004</v>
      </c>
      <c r="N37" s="11"/>
      <c r="O37" s="11"/>
      <c r="P37" s="11"/>
      <c r="Q37" s="11"/>
      <c r="R37" s="31">
        <v>0.68</v>
      </c>
      <c r="S37" s="22">
        <f t="shared" si="11"/>
        <v>-0.17000000000000004</v>
      </c>
      <c r="T37" s="11"/>
      <c r="U37" s="11"/>
    </row>
    <row r="38" spans="1:51" s="63" customFormat="1" ht="75.75" x14ac:dyDescent="0.3">
      <c r="A38" s="65">
        <v>21010300</v>
      </c>
      <c r="B38" s="67" t="s">
        <v>37</v>
      </c>
      <c r="C38" s="17">
        <v>23</v>
      </c>
      <c r="D38" s="17">
        <v>4</v>
      </c>
      <c r="E38" s="17"/>
      <c r="F38" s="17"/>
      <c r="G38" s="17">
        <v>9.7110000000000003</v>
      </c>
      <c r="H38" s="17">
        <v>6.2359999999999998</v>
      </c>
      <c r="I38" s="18">
        <f t="shared" si="0"/>
        <v>5.7110000000000003</v>
      </c>
      <c r="J38" s="19">
        <f t="shared" si="1"/>
        <v>242.77500000000001</v>
      </c>
      <c r="K38" s="18">
        <f t="shared" si="12"/>
        <v>3.4750000000000005</v>
      </c>
      <c r="L38" s="19">
        <f t="shared" si="13"/>
        <v>155.72482360487493</v>
      </c>
      <c r="M38" s="18">
        <f t="shared" si="4"/>
        <v>9.7110000000000003</v>
      </c>
      <c r="N38" s="60"/>
      <c r="O38" s="60"/>
      <c r="P38" s="60"/>
      <c r="Q38" s="60"/>
      <c r="R38" s="61"/>
      <c r="S38" s="62"/>
      <c r="T38" s="60"/>
      <c r="U38" s="60"/>
    </row>
    <row r="39" spans="1:51" ht="38.25" hidden="1" x14ac:dyDescent="0.3">
      <c r="A39" s="65">
        <v>21040000</v>
      </c>
      <c r="B39" s="67" t="s">
        <v>38</v>
      </c>
      <c r="C39" s="17"/>
      <c r="D39" s="17"/>
      <c r="E39" s="17"/>
      <c r="F39" s="17"/>
      <c r="G39" s="17"/>
      <c r="H39" s="17"/>
      <c r="I39" s="18">
        <f t="shared" si="0"/>
        <v>0</v>
      </c>
      <c r="J39" s="19" t="e">
        <f t="shared" si="1"/>
        <v>#DIV/0!</v>
      </c>
      <c r="K39" s="18">
        <f t="shared" si="12"/>
        <v>0</v>
      </c>
      <c r="L39" s="19" t="e">
        <f t="shared" si="13"/>
        <v>#DIV/0!</v>
      </c>
      <c r="M39" s="18">
        <f t="shared" si="4"/>
        <v>0</v>
      </c>
      <c r="N39" s="11"/>
      <c r="O39" s="11"/>
      <c r="P39" s="11"/>
      <c r="Q39" s="11"/>
      <c r="R39" s="31">
        <v>2.2789999999999999</v>
      </c>
      <c r="S39" s="22">
        <f>M38-R39</f>
        <v>7.4320000000000004</v>
      </c>
      <c r="T39" s="11"/>
      <c r="U39" s="11"/>
    </row>
    <row r="40" spans="1:51" ht="20.25" x14ac:dyDescent="0.3">
      <c r="A40" s="65">
        <v>14060900</v>
      </c>
      <c r="B40" s="67" t="s">
        <v>39</v>
      </c>
      <c r="C40" s="17"/>
      <c r="D40" s="17"/>
      <c r="E40" s="17">
        <v>4.2999999999999997E-2</v>
      </c>
      <c r="F40" s="17"/>
      <c r="G40" s="17"/>
      <c r="H40" s="17">
        <v>1.9870000000000001</v>
      </c>
      <c r="I40" s="18">
        <f t="shared" si="0"/>
        <v>0</v>
      </c>
      <c r="J40" s="19"/>
      <c r="K40" s="18">
        <f t="shared" si="12"/>
        <v>-1.9870000000000001</v>
      </c>
      <c r="L40" s="19"/>
      <c r="M40" s="18">
        <f t="shared" si="4"/>
        <v>-4.2999999999999997E-2</v>
      </c>
      <c r="N40" s="11"/>
      <c r="O40" s="11"/>
      <c r="P40" s="11"/>
      <c r="Q40" s="11"/>
      <c r="R40" s="31"/>
      <c r="S40" s="22"/>
      <c r="T40" s="11"/>
      <c r="U40" s="11"/>
    </row>
    <row r="41" spans="1:51" ht="20.25" x14ac:dyDescent="0.3">
      <c r="A41" s="65">
        <v>21080500</v>
      </c>
      <c r="B41" s="67" t="s">
        <v>40</v>
      </c>
      <c r="C41" s="17"/>
      <c r="D41" s="17"/>
      <c r="E41" s="17"/>
      <c r="F41" s="17"/>
      <c r="G41" s="17">
        <v>1.766</v>
      </c>
      <c r="H41" s="17">
        <v>0.17</v>
      </c>
      <c r="I41" s="18">
        <f t="shared" si="0"/>
        <v>1.766</v>
      </c>
      <c r="J41" s="19"/>
      <c r="K41" s="18">
        <f t="shared" si="12"/>
        <v>1.5960000000000001</v>
      </c>
      <c r="L41" s="19">
        <f t="shared" si="13"/>
        <v>1038.8235294117646</v>
      </c>
      <c r="M41" s="18">
        <f t="shared" si="4"/>
        <v>1.766</v>
      </c>
      <c r="N41" s="11"/>
      <c r="O41" s="11"/>
      <c r="P41" s="11"/>
      <c r="Q41" s="11"/>
      <c r="R41" s="31">
        <v>0.34</v>
      </c>
      <c r="S41" s="22">
        <f t="shared" ref="S41:S48" si="14">M40-R41</f>
        <v>-0.38300000000000001</v>
      </c>
      <c r="T41" s="11"/>
      <c r="U41" s="11"/>
    </row>
    <row r="42" spans="1:51" ht="38.25" x14ac:dyDescent="0.3">
      <c r="A42" s="65">
        <v>22080401</v>
      </c>
      <c r="B42" s="76" t="s">
        <v>41</v>
      </c>
      <c r="C42" s="17">
        <v>165</v>
      </c>
      <c r="D42" s="17">
        <v>40</v>
      </c>
      <c r="E42" s="17">
        <v>30</v>
      </c>
      <c r="F42" s="17"/>
      <c r="G42" s="17">
        <v>40</v>
      </c>
      <c r="H42" s="17">
        <v>15.087</v>
      </c>
      <c r="I42" s="18">
        <f t="shared" si="0"/>
        <v>0</v>
      </c>
      <c r="J42" s="19">
        <f t="shared" si="1"/>
        <v>100</v>
      </c>
      <c r="K42" s="18">
        <f t="shared" si="12"/>
        <v>24.913</v>
      </c>
      <c r="L42" s="19">
        <f t="shared" si="13"/>
        <v>265.12891893683303</v>
      </c>
      <c r="M42" s="18">
        <f t="shared" si="4"/>
        <v>10</v>
      </c>
      <c r="N42" s="11"/>
      <c r="O42" s="11"/>
      <c r="P42" s="11"/>
      <c r="Q42" s="11"/>
      <c r="R42" s="31">
        <v>3.4660000000000002</v>
      </c>
      <c r="S42" s="22">
        <f t="shared" si="14"/>
        <v>-1.7000000000000002</v>
      </c>
      <c r="T42" s="11"/>
      <c r="U42" s="11"/>
    </row>
    <row r="43" spans="1:51" ht="39.75" customHeight="1" x14ac:dyDescent="0.3">
      <c r="A43" s="65">
        <v>24060300</v>
      </c>
      <c r="B43" s="65" t="s">
        <v>40</v>
      </c>
      <c r="C43" s="17">
        <v>10</v>
      </c>
      <c r="D43" s="17">
        <v>5</v>
      </c>
      <c r="E43" s="17"/>
      <c r="F43" s="17"/>
      <c r="G43" s="17">
        <v>0.55500000000000005</v>
      </c>
      <c r="H43" s="17">
        <v>10.099</v>
      </c>
      <c r="I43" s="18">
        <f t="shared" si="0"/>
        <v>-4.4450000000000003</v>
      </c>
      <c r="J43" s="19">
        <f t="shared" si="1"/>
        <v>11.100000000000001</v>
      </c>
      <c r="K43" s="18">
        <f t="shared" si="12"/>
        <v>-9.5440000000000005</v>
      </c>
      <c r="L43" s="19">
        <f t="shared" si="13"/>
        <v>5.4955936231310041</v>
      </c>
      <c r="M43" s="18">
        <f t="shared" si="4"/>
        <v>0.55500000000000005</v>
      </c>
      <c r="N43" s="11"/>
      <c r="O43" s="11"/>
      <c r="P43" s="11"/>
      <c r="Q43" s="11"/>
      <c r="R43" s="31">
        <v>3.2250000000000001</v>
      </c>
      <c r="S43" s="22">
        <f t="shared" si="14"/>
        <v>6.7750000000000004</v>
      </c>
      <c r="T43" s="11"/>
      <c r="U43" s="11"/>
    </row>
    <row r="44" spans="1:51" ht="20.25" x14ac:dyDescent="0.3">
      <c r="A44" s="66"/>
      <c r="B44" s="66" t="s">
        <v>23</v>
      </c>
      <c r="C44" s="23">
        <f>C20</f>
        <v>3213.4</v>
      </c>
      <c r="D44" s="23">
        <f>D20</f>
        <v>507.4</v>
      </c>
      <c r="E44" s="23">
        <f>E20</f>
        <v>242.47299999999998</v>
      </c>
      <c r="F44" s="23"/>
      <c r="G44" s="23">
        <f>G20</f>
        <v>570.21099999999979</v>
      </c>
      <c r="H44" s="23">
        <f>H20</f>
        <v>559.66399999999999</v>
      </c>
      <c r="I44" s="18">
        <f t="shared" si="0"/>
        <v>62.810999999999808</v>
      </c>
      <c r="J44" s="19">
        <f t="shared" si="1"/>
        <v>112.37899093417418</v>
      </c>
      <c r="K44" s="23">
        <f t="shared" si="12"/>
        <v>10.546999999999798</v>
      </c>
      <c r="L44" s="24">
        <f t="shared" si="13"/>
        <v>101.88452357128558</v>
      </c>
      <c r="M44" s="18">
        <f t="shared" si="4"/>
        <v>327.73799999999983</v>
      </c>
      <c r="N44" s="11"/>
      <c r="O44" s="11"/>
      <c r="P44" s="11"/>
      <c r="Q44" s="11"/>
      <c r="R44" s="31">
        <v>-1E-3</v>
      </c>
      <c r="S44" s="22">
        <f t="shared" si="14"/>
        <v>0.55600000000000005</v>
      </c>
      <c r="T44" s="11"/>
      <c r="U44" s="11"/>
    </row>
    <row r="45" spans="1:51" ht="26.25" x14ac:dyDescent="0.4">
      <c r="A45" s="94"/>
      <c r="B45" s="94" t="s">
        <v>42</v>
      </c>
      <c r="C45" s="95">
        <f t="shared" ref="C45:H45" si="15">C19+C44</f>
        <v>24797.4</v>
      </c>
      <c r="D45" s="95">
        <f t="shared" si="15"/>
        <v>3364.51</v>
      </c>
      <c r="E45" s="116">
        <f t="shared" si="15"/>
        <v>1723.6489999999999</v>
      </c>
      <c r="F45" s="95">
        <f t="shared" si="15"/>
        <v>0</v>
      </c>
      <c r="G45" s="95">
        <f t="shared" si="15"/>
        <v>3683.828</v>
      </c>
      <c r="H45" s="95">
        <f t="shared" si="15"/>
        <v>4355.7179999999998</v>
      </c>
      <c r="I45" s="18">
        <f t="shared" si="0"/>
        <v>319.31799999999976</v>
      </c>
      <c r="J45" s="19">
        <f t="shared" si="1"/>
        <v>109.49077280198306</v>
      </c>
      <c r="K45" s="95">
        <f t="shared" si="12"/>
        <v>-671.88999999999987</v>
      </c>
      <c r="L45" s="96">
        <f t="shared" si="13"/>
        <v>84.574529388725352</v>
      </c>
      <c r="M45" s="18">
        <f t="shared" si="4"/>
        <v>1960.1790000000001</v>
      </c>
      <c r="N45" s="11"/>
      <c r="O45" s="11"/>
      <c r="P45" s="11"/>
      <c r="Q45" s="11"/>
      <c r="R45" s="25">
        <f>R21</f>
        <v>127.65199999999999</v>
      </c>
      <c r="S45" s="26">
        <f t="shared" si="14"/>
        <v>200.08599999999984</v>
      </c>
      <c r="T45" s="11"/>
      <c r="U45" s="11"/>
    </row>
    <row r="46" spans="1:51" s="98" customFormat="1" ht="26.25" x14ac:dyDescent="0.4">
      <c r="A46" s="66">
        <v>41020000</v>
      </c>
      <c r="B46" s="66" t="s">
        <v>43</v>
      </c>
      <c r="C46" s="23">
        <f>SUM(C47:C49)</f>
        <v>5414.5</v>
      </c>
      <c r="D46" s="23">
        <f>SUM(D47:D49)</f>
        <v>902.41600000000005</v>
      </c>
      <c r="E46" s="113">
        <f>SUM(E47:E49)</f>
        <v>379.03100000000001</v>
      </c>
      <c r="F46" s="23">
        <f>SUM(F47:F49)</f>
        <v>0</v>
      </c>
      <c r="G46" s="23">
        <f>SUM(G47:G49)</f>
        <v>884.84199999999998</v>
      </c>
      <c r="H46" s="23">
        <f>H47+H49+H50+H51</f>
        <v>1598.8440000000001</v>
      </c>
      <c r="I46" s="18">
        <f t="shared" si="0"/>
        <v>-17.574000000000069</v>
      </c>
      <c r="J46" s="19">
        <f t="shared" si="1"/>
        <v>98.052561124802736</v>
      </c>
      <c r="K46" s="23">
        <f t="shared" si="12"/>
        <v>-714.00200000000007</v>
      </c>
      <c r="L46" s="24">
        <f t="shared" si="13"/>
        <v>55.34261003575083</v>
      </c>
      <c r="M46" s="18">
        <f t="shared" si="4"/>
        <v>505.81099999999998</v>
      </c>
      <c r="N46" s="97"/>
      <c r="O46" s="97"/>
      <c r="P46" s="97"/>
      <c r="Q46" s="97"/>
      <c r="R46" s="95">
        <f>R20+R45</f>
        <v>816.69499999999994</v>
      </c>
      <c r="S46" s="96">
        <f t="shared" si="14"/>
        <v>1143.4840000000002</v>
      </c>
      <c r="T46" s="97"/>
      <c r="U46" s="97"/>
    </row>
    <row r="47" spans="1:51" ht="38.25" x14ac:dyDescent="0.3">
      <c r="A47" s="66">
        <v>41020100</v>
      </c>
      <c r="B47" s="76" t="s">
        <v>44</v>
      </c>
      <c r="C47" s="20">
        <v>5414.5</v>
      </c>
      <c r="D47" s="20">
        <v>902.41600000000005</v>
      </c>
      <c r="E47" s="115">
        <v>379.03100000000001</v>
      </c>
      <c r="F47" s="20"/>
      <c r="G47" s="20">
        <v>884.84199999999998</v>
      </c>
      <c r="H47" s="20">
        <v>1598.8440000000001</v>
      </c>
      <c r="I47" s="18">
        <f t="shared" si="0"/>
        <v>-17.574000000000069</v>
      </c>
      <c r="J47" s="19">
        <f t="shared" si="1"/>
        <v>98.052561124802736</v>
      </c>
      <c r="K47" s="18">
        <f t="shared" si="12"/>
        <v>-714.00200000000007</v>
      </c>
      <c r="L47" s="24">
        <f t="shared" si="13"/>
        <v>55.34261003575083</v>
      </c>
      <c r="M47" s="18">
        <f t="shared" si="4"/>
        <v>505.81099999999998</v>
      </c>
      <c r="N47" s="32"/>
      <c r="O47" s="32"/>
      <c r="P47" s="32"/>
      <c r="Q47" s="32"/>
      <c r="R47" s="25">
        <f>SUM(R48:R50)</f>
        <v>0</v>
      </c>
      <c r="S47" s="26">
        <f t="shared" si="14"/>
        <v>505.81099999999998</v>
      </c>
      <c r="T47" s="32"/>
      <c r="U47" s="32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4"/>
      <c r="AS47" s="34"/>
      <c r="AT47" s="34"/>
      <c r="AU47" s="34"/>
      <c r="AV47" s="34"/>
      <c r="AW47" s="34"/>
      <c r="AX47" s="34"/>
      <c r="AY47" s="34"/>
    </row>
    <row r="48" spans="1:51" ht="40.5" hidden="1" customHeight="1" x14ac:dyDescent="0.3">
      <c r="A48" s="66">
        <v>41020400</v>
      </c>
      <c r="B48" s="76" t="s">
        <v>93</v>
      </c>
      <c r="C48" s="20"/>
      <c r="D48" s="20"/>
      <c r="E48" s="115"/>
      <c r="F48" s="20"/>
      <c r="G48" s="18"/>
      <c r="H48" s="19"/>
      <c r="I48" s="18">
        <f t="shared" si="0"/>
        <v>0</v>
      </c>
      <c r="J48" s="19"/>
      <c r="K48" s="18">
        <f t="shared" si="12"/>
        <v>0</v>
      </c>
      <c r="L48" s="18"/>
      <c r="M48" s="18">
        <f t="shared" si="4"/>
        <v>0</v>
      </c>
      <c r="N48" s="32"/>
      <c r="O48" s="32"/>
      <c r="P48" s="32"/>
      <c r="Q48" s="32"/>
      <c r="R48" s="35"/>
      <c r="S48" s="22">
        <f t="shared" si="14"/>
        <v>505.81099999999998</v>
      </c>
      <c r="T48" s="32"/>
      <c r="U48" s="32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</row>
    <row r="49" spans="1:49" ht="66.75" customHeight="1" x14ac:dyDescent="0.3">
      <c r="A49" s="65">
        <v>41020600</v>
      </c>
      <c r="B49" s="67" t="s">
        <v>45</v>
      </c>
      <c r="C49" s="17"/>
      <c r="D49" s="17"/>
      <c r="E49" s="112"/>
      <c r="F49" s="17"/>
      <c r="G49" s="17"/>
      <c r="H49" s="17"/>
      <c r="I49" s="18">
        <f t="shared" si="0"/>
        <v>0</v>
      </c>
      <c r="J49" s="19"/>
      <c r="K49" s="18">
        <f t="shared" si="12"/>
        <v>0</v>
      </c>
      <c r="L49" s="24"/>
      <c r="M49" s="18">
        <f t="shared" si="4"/>
        <v>0</v>
      </c>
      <c r="N49" s="32"/>
      <c r="O49" s="32"/>
      <c r="P49" s="32"/>
      <c r="Q49" s="35"/>
      <c r="R49" s="22"/>
      <c r="S49" s="32"/>
      <c r="T49" s="32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</row>
    <row r="50" spans="1:49" ht="93.75" customHeight="1" x14ac:dyDescent="0.3">
      <c r="A50" s="65">
        <v>41020700</v>
      </c>
      <c r="B50" s="67" t="s">
        <v>102</v>
      </c>
      <c r="C50" s="17"/>
      <c r="D50" s="17"/>
      <c r="E50" s="112"/>
      <c r="F50" s="17"/>
      <c r="G50" s="18">
        <f>E50-C50</f>
        <v>0</v>
      </c>
      <c r="H50" s="19"/>
      <c r="I50" s="18"/>
      <c r="J50" s="24"/>
      <c r="K50" s="19"/>
      <c r="L50" s="18"/>
      <c r="M50" s="11"/>
      <c r="N50" s="11"/>
      <c r="O50" s="11"/>
      <c r="P50" s="11"/>
      <c r="Q50" s="11"/>
      <c r="R50" s="31"/>
      <c r="S50" s="22">
        <f>M49-R50</f>
        <v>0</v>
      </c>
      <c r="T50" s="11"/>
      <c r="U50" s="11"/>
    </row>
    <row r="51" spans="1:49" ht="159.75" customHeight="1" x14ac:dyDescent="0.3">
      <c r="A51" s="65">
        <v>41021300</v>
      </c>
      <c r="B51" s="67" t="s">
        <v>94</v>
      </c>
      <c r="C51" s="17"/>
      <c r="D51" s="17"/>
      <c r="E51" s="112"/>
      <c r="F51" s="17"/>
      <c r="G51" s="18">
        <f>E51-C51</f>
        <v>0</v>
      </c>
      <c r="H51" s="19"/>
      <c r="I51" s="18"/>
      <c r="J51" s="24"/>
      <c r="K51" s="19"/>
      <c r="L51" s="18"/>
      <c r="M51" s="11"/>
      <c r="N51" s="11"/>
      <c r="O51" s="11"/>
      <c r="P51" s="11"/>
      <c r="Q51" s="31"/>
      <c r="R51" s="22"/>
      <c r="S51" s="11"/>
      <c r="T51" s="11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</row>
    <row r="52" spans="1:49" ht="69" customHeight="1" x14ac:dyDescent="0.3">
      <c r="A52" s="65">
        <v>41030000</v>
      </c>
      <c r="B52" s="77" t="s">
        <v>46</v>
      </c>
      <c r="C52" s="23">
        <f>SUM(C53+C55+C58+C62+C70+C67+C65+C68+C71+C75+C72+C73+C77+C54+C66+C74+C69+C76)</f>
        <v>18198.916000000001</v>
      </c>
      <c r="D52" s="23">
        <f>SUM(D53+D55+D58+D62+D70+D67+D65+D68+D71+D75+D72+D73+D77+D54+D66+D74+D69+D76+D78)</f>
        <v>3239.7820000000006</v>
      </c>
      <c r="E52" s="113">
        <f>SUM(E53+E55+E58+E62+E70+E67+E65+E68+E71+E75+E72+E73+E77+E54+E66+E74+E69+E76)</f>
        <v>814.4190000000001</v>
      </c>
      <c r="F52" s="23">
        <f>SUM(F53+F55+F58+F62+F70+F67+F65+F68+F71+F75+F72+F73+F77+F54+F66+F74+F69+F76)</f>
        <v>0</v>
      </c>
      <c r="G52" s="23">
        <f>SUM(G53+G55+G58+G62+G70+G67+G65+G68+G71+G75+G72+G73+G77+G54+G66+G74+G69+G76+G78)</f>
        <v>2198.8730000000005</v>
      </c>
      <c r="H52" s="23">
        <f>SUM(H53+H55+H58+H62+H70+H67+H65+H68+H71+H75+H72+H73+H77+H54+H66+H74+H69+H76)</f>
        <v>1038.098</v>
      </c>
      <c r="I52" s="18">
        <f t="shared" ref="I52:I100" si="16">G52-D52</f>
        <v>-1040.9090000000001</v>
      </c>
      <c r="J52" s="19">
        <f t="shared" ref="J52:J100" si="17">G52/D52*100</f>
        <v>67.871017247456777</v>
      </c>
      <c r="K52" s="23">
        <f t="shared" ref="K52:K77" si="18">G52-H52</f>
        <v>1160.7750000000005</v>
      </c>
      <c r="L52" s="24">
        <f t="shared" ref="L52:L77" si="19">G52/H52*100</f>
        <v>211.81747773331617</v>
      </c>
      <c r="M52" s="18">
        <f t="shared" ref="M52:M77" si="20">G52-E52</f>
        <v>1384.4540000000004</v>
      </c>
      <c r="N52" s="11"/>
      <c r="O52" s="11"/>
      <c r="P52" s="11"/>
      <c r="Q52" s="31"/>
      <c r="R52" s="22"/>
      <c r="S52" s="11"/>
      <c r="T52" s="11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</row>
    <row r="53" spans="1:49" ht="83.25" customHeight="1" x14ac:dyDescent="0.3">
      <c r="A53" s="65">
        <v>41030601</v>
      </c>
      <c r="B53" s="78" t="s">
        <v>47</v>
      </c>
      <c r="C53" s="20">
        <v>10353.4</v>
      </c>
      <c r="D53" s="20">
        <v>2299.6999999999998</v>
      </c>
      <c r="E53" s="117">
        <v>482.01900000000001</v>
      </c>
      <c r="F53" s="59"/>
      <c r="G53" s="59">
        <v>1402.8510000000001</v>
      </c>
      <c r="H53" s="20">
        <v>586.4</v>
      </c>
      <c r="I53" s="18">
        <f t="shared" si="16"/>
        <v>-896.84899999999971</v>
      </c>
      <c r="J53" s="19">
        <f t="shared" si="17"/>
        <v>61.001478453711364</v>
      </c>
      <c r="K53" s="18">
        <f t="shared" si="18"/>
        <v>816.45100000000014</v>
      </c>
      <c r="L53" s="19">
        <f t="shared" si="19"/>
        <v>239.23107094133701</v>
      </c>
      <c r="M53" s="18">
        <f t="shared" si="20"/>
        <v>920.83200000000011</v>
      </c>
      <c r="N53" s="36"/>
      <c r="O53" s="36"/>
      <c r="P53" s="36"/>
      <c r="Q53" s="36"/>
      <c r="R53" s="25" t="e">
        <f>R54+#REF!+R59+R63</f>
        <v>#REF!</v>
      </c>
      <c r="S53" s="26" t="e">
        <f>M52-R53</f>
        <v>#REF!</v>
      </c>
      <c r="T53" s="36"/>
      <c r="U53" s="36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</row>
    <row r="54" spans="1:49" ht="97.5" hidden="1" customHeight="1" x14ac:dyDescent="0.3">
      <c r="A54" s="84">
        <v>41030700</v>
      </c>
      <c r="B54" s="78" t="s">
        <v>47</v>
      </c>
      <c r="C54" s="102"/>
      <c r="D54" s="102"/>
      <c r="E54" s="118"/>
      <c r="F54" s="100"/>
      <c r="G54" s="100"/>
      <c r="H54" s="100">
        <v>0</v>
      </c>
      <c r="I54" s="18">
        <f t="shared" si="16"/>
        <v>0</v>
      </c>
      <c r="J54" s="19" t="e">
        <f t="shared" si="17"/>
        <v>#DIV/0!</v>
      </c>
      <c r="K54" s="18">
        <f t="shared" si="18"/>
        <v>0</v>
      </c>
      <c r="L54" s="19" t="e">
        <f t="shared" si="19"/>
        <v>#DIV/0!</v>
      </c>
      <c r="M54" s="18">
        <f t="shared" si="20"/>
        <v>0</v>
      </c>
      <c r="N54" s="36"/>
      <c r="O54" s="36"/>
      <c r="P54" s="36"/>
      <c r="Q54" s="36"/>
      <c r="R54" s="13">
        <v>142.30000000000001</v>
      </c>
      <c r="S54" s="22">
        <f>M53-R54</f>
        <v>778.53200000000015</v>
      </c>
      <c r="T54" s="36"/>
      <c r="U54" s="36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</row>
    <row r="55" spans="1:49" ht="105.75" customHeight="1" x14ac:dyDescent="0.3">
      <c r="A55" s="79">
        <v>41030801</v>
      </c>
      <c r="B55" s="80" t="s">
        <v>48</v>
      </c>
      <c r="C55" s="38">
        <f t="shared" ref="C55:H55" si="21">C56+C57</f>
        <v>6262.3</v>
      </c>
      <c r="D55" s="38">
        <f t="shared" si="21"/>
        <v>804.43000000000006</v>
      </c>
      <c r="E55" s="118">
        <f t="shared" si="21"/>
        <v>328.7</v>
      </c>
      <c r="F55" s="38">
        <f t="shared" si="21"/>
        <v>0</v>
      </c>
      <c r="G55" s="38">
        <f t="shared" si="21"/>
        <v>716.09300000000007</v>
      </c>
      <c r="H55" s="38">
        <f t="shared" si="21"/>
        <v>369.137</v>
      </c>
      <c r="I55" s="18">
        <f t="shared" si="16"/>
        <v>-88.336999999999989</v>
      </c>
      <c r="J55" s="19">
        <f t="shared" si="17"/>
        <v>89.018684037144311</v>
      </c>
      <c r="K55" s="38">
        <f t="shared" si="18"/>
        <v>346.95600000000007</v>
      </c>
      <c r="L55" s="39">
        <f t="shared" si="19"/>
        <v>193.99111982813969</v>
      </c>
      <c r="M55" s="18">
        <f t="shared" si="20"/>
        <v>387.39300000000009</v>
      </c>
      <c r="N55" s="36"/>
      <c r="O55" s="36"/>
      <c r="P55" s="36"/>
      <c r="Q55" s="36"/>
      <c r="R55" s="13"/>
      <c r="S55" s="22"/>
      <c r="T55" s="36"/>
      <c r="U55" s="36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</row>
    <row r="56" spans="1:49" ht="42.75" customHeight="1" x14ac:dyDescent="0.3">
      <c r="A56" s="81"/>
      <c r="B56" s="82" t="s">
        <v>49</v>
      </c>
      <c r="C56" s="40">
        <v>5262.3</v>
      </c>
      <c r="D56" s="40">
        <v>618.6</v>
      </c>
      <c r="E56" s="119">
        <v>215.6</v>
      </c>
      <c r="F56" s="40"/>
      <c r="G56" s="40">
        <v>511.93200000000002</v>
      </c>
      <c r="H56" s="40">
        <v>322.22500000000002</v>
      </c>
      <c r="I56" s="18">
        <f t="shared" si="16"/>
        <v>-106.66800000000001</v>
      </c>
      <c r="J56" s="19">
        <f t="shared" si="17"/>
        <v>82.75654704170708</v>
      </c>
      <c r="K56" s="41">
        <f t="shared" si="18"/>
        <v>189.70699999999999</v>
      </c>
      <c r="L56" s="42">
        <f t="shared" si="19"/>
        <v>158.87407867173556</v>
      </c>
      <c r="M56" s="18">
        <f t="shared" si="20"/>
        <v>296.33199999999999</v>
      </c>
      <c r="N56" s="36"/>
      <c r="O56" s="36"/>
      <c r="P56" s="36"/>
      <c r="Q56" s="36"/>
      <c r="R56" s="35"/>
      <c r="S56" s="22">
        <f t="shared" ref="S56:S62" si="22">M55-R56</f>
        <v>387.39300000000009</v>
      </c>
      <c r="T56" s="36"/>
      <c r="U56" s="36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</row>
    <row r="57" spans="1:49" ht="27.75" customHeight="1" x14ac:dyDescent="0.3">
      <c r="A57" s="65"/>
      <c r="B57" s="83" t="s">
        <v>50</v>
      </c>
      <c r="C57" s="20">
        <v>1000</v>
      </c>
      <c r="D57" s="20">
        <v>185.83</v>
      </c>
      <c r="E57" s="115">
        <v>113.1</v>
      </c>
      <c r="F57" s="20"/>
      <c r="G57" s="20">
        <v>204.161</v>
      </c>
      <c r="H57" s="20">
        <v>46.911999999999999</v>
      </c>
      <c r="I57" s="18">
        <f t="shared" si="16"/>
        <v>18.330999999999989</v>
      </c>
      <c r="J57" s="19">
        <f t="shared" si="17"/>
        <v>109.86439218640693</v>
      </c>
      <c r="K57" s="41">
        <f t="shared" si="18"/>
        <v>157.249</v>
      </c>
      <c r="L57" s="42">
        <f t="shared" si="19"/>
        <v>435.19994884038198</v>
      </c>
      <c r="M57" s="18">
        <f t="shared" si="20"/>
        <v>91.061000000000007</v>
      </c>
      <c r="N57" s="36"/>
      <c r="O57" s="36"/>
      <c r="P57" s="36"/>
      <c r="Q57" s="36"/>
      <c r="R57" s="13">
        <v>60.459000000000003</v>
      </c>
      <c r="S57" s="22">
        <f t="shared" si="22"/>
        <v>235.87299999999999</v>
      </c>
      <c r="T57" s="36"/>
      <c r="U57" s="36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</row>
    <row r="58" spans="1:49" ht="93.75" x14ac:dyDescent="0.3">
      <c r="A58" s="65">
        <v>41030901</v>
      </c>
      <c r="B58" s="80" t="s">
        <v>77</v>
      </c>
      <c r="C58" s="28">
        <f t="shared" ref="C58:H58" si="23">SUM(C59:C61)</f>
        <v>742.5</v>
      </c>
      <c r="D58" s="28">
        <f t="shared" si="23"/>
        <v>117.6</v>
      </c>
      <c r="E58" s="112">
        <f t="shared" si="23"/>
        <v>0</v>
      </c>
      <c r="F58" s="28">
        <f t="shared" si="23"/>
        <v>0</v>
      </c>
      <c r="G58" s="28">
        <f t="shared" si="23"/>
        <v>68</v>
      </c>
      <c r="H58" s="28">
        <f t="shared" si="23"/>
        <v>44.9</v>
      </c>
      <c r="I58" s="18">
        <f t="shared" si="16"/>
        <v>-49.599999999999994</v>
      </c>
      <c r="J58" s="19">
        <f t="shared" si="17"/>
        <v>57.823129251700678</v>
      </c>
      <c r="K58" s="18">
        <f t="shared" si="18"/>
        <v>23.1</v>
      </c>
      <c r="L58" s="19">
        <f t="shared" si="19"/>
        <v>151.44766146993319</v>
      </c>
      <c r="M58" s="18">
        <f t="shared" si="20"/>
        <v>68</v>
      </c>
      <c r="N58" s="36"/>
      <c r="O58" s="36"/>
      <c r="P58" s="36"/>
      <c r="Q58" s="36"/>
      <c r="R58" s="13">
        <v>73</v>
      </c>
      <c r="S58" s="22">
        <f t="shared" si="22"/>
        <v>18.061000000000007</v>
      </c>
      <c r="T58" s="36"/>
      <c r="U58" s="36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</row>
    <row r="59" spans="1:49" ht="27" customHeight="1" x14ac:dyDescent="0.3">
      <c r="A59" s="65"/>
      <c r="B59" s="83" t="s">
        <v>51</v>
      </c>
      <c r="C59" s="17">
        <v>250.4</v>
      </c>
      <c r="D59" s="17">
        <v>39.700000000000003</v>
      </c>
      <c r="E59" s="112"/>
      <c r="F59" s="17"/>
      <c r="G59" s="17">
        <v>29</v>
      </c>
      <c r="H59" s="17">
        <v>8.8000000000000007</v>
      </c>
      <c r="I59" s="18">
        <f t="shared" si="16"/>
        <v>-10.700000000000003</v>
      </c>
      <c r="J59" s="19">
        <f t="shared" si="17"/>
        <v>73.047858942065488</v>
      </c>
      <c r="K59" s="18">
        <f t="shared" si="18"/>
        <v>20.2</v>
      </c>
      <c r="L59" s="19">
        <f t="shared" si="19"/>
        <v>329.5454545454545</v>
      </c>
      <c r="M59" s="18">
        <f t="shared" si="20"/>
        <v>29</v>
      </c>
      <c r="N59" s="11"/>
      <c r="O59" s="11"/>
      <c r="P59" s="11"/>
      <c r="Q59" s="11"/>
      <c r="R59" s="31">
        <f>SUM(R60:R62)</f>
        <v>29.099999999999998</v>
      </c>
      <c r="S59" s="22">
        <f t="shared" si="22"/>
        <v>38.900000000000006</v>
      </c>
      <c r="T59" s="11"/>
      <c r="U59" s="11"/>
    </row>
    <row r="60" spans="1:49" ht="20.25" x14ac:dyDescent="0.3">
      <c r="A60" s="65"/>
      <c r="B60" s="83" t="s">
        <v>52</v>
      </c>
      <c r="C60" s="17">
        <v>419.4</v>
      </c>
      <c r="D60" s="17">
        <v>66.3</v>
      </c>
      <c r="E60" s="112"/>
      <c r="F60" s="17"/>
      <c r="G60" s="17">
        <v>36</v>
      </c>
      <c r="H60" s="17">
        <v>28.5</v>
      </c>
      <c r="I60" s="18">
        <f t="shared" si="16"/>
        <v>-30.299999999999997</v>
      </c>
      <c r="J60" s="19">
        <f t="shared" si="17"/>
        <v>54.298642533936658</v>
      </c>
      <c r="K60" s="18">
        <f t="shared" si="18"/>
        <v>7.5</v>
      </c>
      <c r="L60" s="19">
        <f t="shared" si="19"/>
        <v>126.31578947368421</v>
      </c>
      <c r="M60" s="18">
        <f t="shared" si="20"/>
        <v>36</v>
      </c>
      <c r="N60" s="11"/>
      <c r="O60" s="11"/>
      <c r="P60" s="11"/>
      <c r="Q60" s="11"/>
      <c r="R60" s="31">
        <v>5</v>
      </c>
      <c r="S60" s="22">
        <f t="shared" si="22"/>
        <v>24</v>
      </c>
      <c r="T60" s="11"/>
      <c r="U60" s="11"/>
    </row>
    <row r="61" spans="1:49" ht="26.25" customHeight="1" x14ac:dyDescent="0.3">
      <c r="A61" s="65"/>
      <c r="B61" s="83" t="s">
        <v>53</v>
      </c>
      <c r="C61" s="17">
        <v>72.7</v>
      </c>
      <c r="D61" s="17">
        <v>11.6</v>
      </c>
      <c r="E61" s="112"/>
      <c r="F61" s="17"/>
      <c r="G61" s="17">
        <v>3</v>
      </c>
      <c r="H61" s="17">
        <v>7.6</v>
      </c>
      <c r="I61" s="18">
        <f t="shared" si="16"/>
        <v>-8.6</v>
      </c>
      <c r="J61" s="19">
        <f t="shared" si="17"/>
        <v>25.862068965517242</v>
      </c>
      <c r="K61" s="18">
        <f t="shared" si="18"/>
        <v>-4.5999999999999996</v>
      </c>
      <c r="L61" s="19">
        <f t="shared" si="19"/>
        <v>39.473684210526315</v>
      </c>
      <c r="M61" s="18">
        <f t="shared" si="20"/>
        <v>3</v>
      </c>
      <c r="N61" s="11"/>
      <c r="O61" s="11"/>
      <c r="P61" s="11"/>
      <c r="Q61" s="11"/>
      <c r="R61" s="31">
        <v>17.399999999999999</v>
      </c>
      <c r="S61" s="22">
        <f t="shared" si="22"/>
        <v>18.600000000000001</v>
      </c>
      <c r="T61" s="11"/>
      <c r="U61" s="11"/>
    </row>
    <row r="62" spans="1:49" ht="84.75" customHeight="1" x14ac:dyDescent="0.3">
      <c r="A62" s="84">
        <v>41031001</v>
      </c>
      <c r="B62" s="85" t="s">
        <v>54</v>
      </c>
      <c r="C62" s="46">
        <f t="shared" ref="C62:H62" si="24">SUM(C63:C64)</f>
        <v>7.4</v>
      </c>
      <c r="D62" s="46">
        <f t="shared" si="24"/>
        <v>1.3</v>
      </c>
      <c r="E62" s="120">
        <f t="shared" si="24"/>
        <v>0</v>
      </c>
      <c r="F62" s="46">
        <f t="shared" si="24"/>
        <v>0</v>
      </c>
      <c r="G62" s="46">
        <f t="shared" si="24"/>
        <v>0</v>
      </c>
      <c r="H62" s="46">
        <f t="shared" si="24"/>
        <v>0.3</v>
      </c>
      <c r="I62" s="18">
        <f t="shared" si="16"/>
        <v>-1.3</v>
      </c>
      <c r="J62" s="19">
        <f t="shared" si="17"/>
        <v>0</v>
      </c>
      <c r="K62" s="38">
        <f t="shared" si="18"/>
        <v>-0.3</v>
      </c>
      <c r="L62" s="39">
        <f t="shared" si="19"/>
        <v>0</v>
      </c>
      <c r="M62" s="18">
        <f t="shared" si="20"/>
        <v>0</v>
      </c>
      <c r="N62" s="43"/>
      <c r="O62" s="43"/>
      <c r="P62" s="43"/>
      <c r="Q62" s="43"/>
      <c r="R62" s="44">
        <v>6.7</v>
      </c>
      <c r="S62" s="45">
        <f t="shared" si="22"/>
        <v>-3.7</v>
      </c>
      <c r="T62" s="43"/>
      <c r="U62" s="43"/>
    </row>
    <row r="63" spans="1:49" ht="20.25" x14ac:dyDescent="0.3">
      <c r="A63" s="65"/>
      <c r="B63" s="83" t="s">
        <v>49</v>
      </c>
      <c r="C63" s="20">
        <v>3</v>
      </c>
      <c r="D63" s="20"/>
      <c r="E63" s="117"/>
      <c r="F63" s="59"/>
      <c r="G63" s="59"/>
      <c r="H63" s="20">
        <v>0.3</v>
      </c>
      <c r="I63" s="18">
        <f t="shared" si="16"/>
        <v>0</v>
      </c>
      <c r="J63" s="19"/>
      <c r="K63" s="18">
        <f t="shared" si="18"/>
        <v>-0.3</v>
      </c>
      <c r="L63" s="19">
        <f t="shared" si="19"/>
        <v>0</v>
      </c>
      <c r="M63" s="18">
        <f t="shared" si="20"/>
        <v>0</v>
      </c>
      <c r="N63" s="43"/>
      <c r="O63" s="43"/>
      <c r="P63" s="43"/>
      <c r="Q63" s="47"/>
      <c r="R63" s="44">
        <f>SUM(R64:R65)</f>
        <v>0.8</v>
      </c>
      <c r="S63" s="48"/>
      <c r="T63" s="43"/>
      <c r="U63" s="43"/>
    </row>
    <row r="64" spans="1:49" ht="20.25" x14ac:dyDescent="0.3">
      <c r="A64" s="65"/>
      <c r="B64" s="83" t="s">
        <v>50</v>
      </c>
      <c r="C64" s="20">
        <v>4.4000000000000004</v>
      </c>
      <c r="D64" s="20">
        <v>1.3</v>
      </c>
      <c r="E64" s="117"/>
      <c r="F64" s="59"/>
      <c r="G64" s="59"/>
      <c r="H64" s="20"/>
      <c r="I64" s="18">
        <f t="shared" si="16"/>
        <v>-1.3</v>
      </c>
      <c r="J64" s="19">
        <f t="shared" si="17"/>
        <v>0</v>
      </c>
      <c r="K64" s="18">
        <f t="shared" si="18"/>
        <v>0</v>
      </c>
      <c r="L64" s="19"/>
      <c r="M64" s="18">
        <f t="shared" si="20"/>
        <v>0</v>
      </c>
      <c r="N64" s="11"/>
      <c r="O64" s="11"/>
      <c r="P64" s="11"/>
      <c r="Q64" s="11"/>
      <c r="R64" s="31">
        <v>0.2</v>
      </c>
      <c r="S64" s="49">
        <f>M63-R64</f>
        <v>-0.2</v>
      </c>
      <c r="T64" s="11"/>
      <c r="U64" s="11"/>
    </row>
    <row r="65" spans="1:21" ht="75.75" hidden="1" x14ac:dyDescent="0.3">
      <c r="A65" s="74">
        <v>41031300</v>
      </c>
      <c r="B65" s="86" t="s">
        <v>73</v>
      </c>
      <c r="C65" s="20"/>
      <c r="D65" s="20"/>
      <c r="E65" s="115"/>
      <c r="F65" s="20"/>
      <c r="G65" s="20"/>
      <c r="H65" s="20">
        <v>0</v>
      </c>
      <c r="I65" s="18">
        <f t="shared" si="16"/>
        <v>0</v>
      </c>
      <c r="J65" s="19" t="e">
        <f t="shared" si="17"/>
        <v>#DIV/0!</v>
      </c>
      <c r="K65" s="18">
        <f t="shared" si="18"/>
        <v>0</v>
      </c>
      <c r="L65" s="19" t="e">
        <f t="shared" si="19"/>
        <v>#DIV/0!</v>
      </c>
      <c r="M65" s="18">
        <f t="shared" si="20"/>
        <v>0</v>
      </c>
      <c r="N65" s="11"/>
      <c r="O65" s="11"/>
      <c r="P65" s="11"/>
      <c r="Q65" s="11"/>
      <c r="R65" s="31">
        <v>0.6</v>
      </c>
      <c r="S65" s="49">
        <f>M64-R65</f>
        <v>-0.6</v>
      </c>
      <c r="T65" s="11"/>
      <c r="U65" s="11"/>
    </row>
    <row r="66" spans="1:21" ht="98.25" hidden="1" customHeight="1" x14ac:dyDescent="0.3">
      <c r="A66" s="74">
        <v>41032200</v>
      </c>
      <c r="B66" s="103" t="s">
        <v>91</v>
      </c>
      <c r="C66" s="20"/>
      <c r="D66" s="20"/>
      <c r="E66" s="115"/>
      <c r="F66" s="20"/>
      <c r="G66" s="20"/>
      <c r="H66" s="20"/>
      <c r="I66" s="18">
        <f t="shared" si="16"/>
        <v>0</v>
      </c>
      <c r="J66" s="19" t="e">
        <f t="shared" si="17"/>
        <v>#DIV/0!</v>
      </c>
      <c r="K66" s="18">
        <f t="shared" si="18"/>
        <v>0</v>
      </c>
      <c r="L66" s="19" t="e">
        <f t="shared" si="19"/>
        <v>#DIV/0!</v>
      </c>
      <c r="M66" s="18">
        <f t="shared" si="20"/>
        <v>0</v>
      </c>
      <c r="N66" s="11"/>
      <c r="O66" s="11"/>
      <c r="P66" s="11"/>
      <c r="Q66" s="11"/>
      <c r="R66" s="31"/>
      <c r="S66" s="49"/>
      <c r="T66" s="11"/>
      <c r="U66" s="11"/>
    </row>
    <row r="67" spans="1:21" ht="117.75" customHeight="1" x14ac:dyDescent="0.3">
      <c r="A67" s="65">
        <v>41032300</v>
      </c>
      <c r="B67" s="87" t="s">
        <v>55</v>
      </c>
      <c r="C67" s="20">
        <v>719</v>
      </c>
      <c r="D67" s="20"/>
      <c r="E67" s="115"/>
      <c r="F67" s="20"/>
      <c r="G67" s="20"/>
      <c r="H67" s="20"/>
      <c r="I67" s="18">
        <f t="shared" si="16"/>
        <v>0</v>
      </c>
      <c r="J67" s="19"/>
      <c r="K67" s="18">
        <f t="shared" si="18"/>
        <v>0</v>
      </c>
      <c r="L67" s="19"/>
      <c r="M67" s="18">
        <f t="shared" si="20"/>
        <v>0</v>
      </c>
      <c r="N67" s="11"/>
      <c r="O67" s="11"/>
      <c r="P67" s="11"/>
      <c r="Q67" s="11"/>
      <c r="R67" s="31"/>
      <c r="S67" s="49"/>
      <c r="T67" s="11"/>
      <c r="U67" s="11"/>
    </row>
    <row r="68" spans="1:21" ht="129" customHeight="1" x14ac:dyDescent="0.3">
      <c r="A68" s="74">
        <v>41035800</v>
      </c>
      <c r="B68" s="87" t="s">
        <v>74</v>
      </c>
      <c r="C68" s="20">
        <v>42.316000000000003</v>
      </c>
      <c r="D68" s="20">
        <v>7.0519999999999996</v>
      </c>
      <c r="E68" s="115"/>
      <c r="F68" s="20"/>
      <c r="G68" s="20">
        <v>4.5289999999999999</v>
      </c>
      <c r="H68" s="20">
        <v>5.0999999999999996</v>
      </c>
      <c r="I68" s="18">
        <f t="shared" si="16"/>
        <v>-2.5229999999999997</v>
      </c>
      <c r="J68" s="19">
        <f t="shared" si="17"/>
        <v>64.222915484968794</v>
      </c>
      <c r="K68" s="18">
        <f t="shared" si="18"/>
        <v>-0.57099999999999973</v>
      </c>
      <c r="L68" s="19">
        <f t="shared" si="19"/>
        <v>88.803921568627459</v>
      </c>
      <c r="M68" s="18">
        <f t="shared" si="20"/>
        <v>4.5289999999999999</v>
      </c>
      <c r="N68" s="11"/>
      <c r="O68" s="11"/>
      <c r="P68" s="11"/>
      <c r="Q68" s="11"/>
      <c r="R68" s="31"/>
      <c r="S68" s="49"/>
      <c r="T68" s="11"/>
      <c r="U68" s="11"/>
    </row>
    <row r="69" spans="1:21" ht="20.25" hidden="1" x14ac:dyDescent="0.3">
      <c r="A69" s="74">
        <v>41035000</v>
      </c>
      <c r="B69" s="104" t="s">
        <v>88</v>
      </c>
      <c r="C69" s="20"/>
      <c r="D69" s="20"/>
      <c r="E69" s="115"/>
      <c r="F69" s="20"/>
      <c r="G69" s="20"/>
      <c r="H69" s="20"/>
      <c r="I69" s="18">
        <f t="shared" si="16"/>
        <v>0</v>
      </c>
      <c r="J69" s="19" t="e">
        <f t="shared" si="17"/>
        <v>#DIV/0!</v>
      </c>
      <c r="K69" s="18">
        <f t="shared" si="18"/>
        <v>0</v>
      </c>
      <c r="L69" s="19" t="e">
        <f t="shared" si="19"/>
        <v>#DIV/0!</v>
      </c>
      <c r="M69" s="18">
        <f t="shared" si="20"/>
        <v>0</v>
      </c>
      <c r="N69" s="11"/>
      <c r="O69" s="11"/>
      <c r="P69" s="11"/>
      <c r="Q69" s="11"/>
      <c r="R69" s="31"/>
      <c r="S69" s="49"/>
      <c r="T69" s="11"/>
      <c r="U69" s="11"/>
    </row>
    <row r="70" spans="1:21" ht="38.25" x14ac:dyDescent="0.3">
      <c r="A70" s="65">
        <v>41035001</v>
      </c>
      <c r="B70" s="88" t="s">
        <v>56</v>
      </c>
      <c r="C70" s="20">
        <v>22.9</v>
      </c>
      <c r="D70" s="20">
        <v>4.4000000000000004</v>
      </c>
      <c r="E70" s="117">
        <v>2.2000000000000002</v>
      </c>
      <c r="F70" s="59"/>
      <c r="G70" s="59">
        <v>4.4000000000000004</v>
      </c>
      <c r="H70" s="20">
        <v>4.5</v>
      </c>
      <c r="I70" s="18">
        <f t="shared" si="16"/>
        <v>0</v>
      </c>
      <c r="J70" s="19">
        <f t="shared" si="17"/>
        <v>100</v>
      </c>
      <c r="K70" s="18">
        <f t="shared" si="18"/>
        <v>-9.9999999999999645E-2</v>
      </c>
      <c r="L70" s="19">
        <f t="shared" si="19"/>
        <v>97.777777777777786</v>
      </c>
      <c r="M70" s="18">
        <f t="shared" si="20"/>
        <v>2.2000000000000002</v>
      </c>
      <c r="N70" s="11"/>
      <c r="O70" s="11"/>
      <c r="P70" s="11"/>
      <c r="Q70" s="11"/>
      <c r="R70" s="31"/>
      <c r="S70" s="49"/>
      <c r="T70" s="11"/>
      <c r="U70" s="11"/>
    </row>
    <row r="71" spans="1:21" ht="38.25" x14ac:dyDescent="0.3">
      <c r="A71" s="74">
        <v>41035001</v>
      </c>
      <c r="B71" s="88" t="s">
        <v>75</v>
      </c>
      <c r="C71" s="20">
        <v>27.3</v>
      </c>
      <c r="D71" s="20">
        <v>2.2999999999999998</v>
      </c>
      <c r="E71" s="117"/>
      <c r="F71" s="59"/>
      <c r="G71" s="59"/>
      <c r="H71" s="20"/>
      <c r="I71" s="18">
        <f t="shared" si="16"/>
        <v>-2.2999999999999998</v>
      </c>
      <c r="J71" s="19">
        <f t="shared" si="17"/>
        <v>0</v>
      </c>
      <c r="K71" s="18">
        <f t="shared" si="18"/>
        <v>0</v>
      </c>
      <c r="L71" s="19"/>
      <c r="M71" s="18">
        <f t="shared" si="20"/>
        <v>0</v>
      </c>
      <c r="N71" s="11"/>
      <c r="O71" s="11"/>
      <c r="P71" s="11"/>
      <c r="Q71" s="11"/>
      <c r="R71" s="31"/>
      <c r="S71" s="49"/>
      <c r="T71" s="11"/>
      <c r="U71" s="11"/>
    </row>
    <row r="72" spans="1:21" ht="65.25" customHeight="1" x14ac:dyDescent="0.3">
      <c r="A72" s="74">
        <v>41035001</v>
      </c>
      <c r="B72" s="88" t="s">
        <v>83</v>
      </c>
      <c r="C72" s="20">
        <v>21.8</v>
      </c>
      <c r="D72" s="20">
        <v>3</v>
      </c>
      <c r="E72" s="117">
        <v>1.5</v>
      </c>
      <c r="F72" s="59"/>
      <c r="G72" s="59">
        <v>3</v>
      </c>
      <c r="H72" s="20"/>
      <c r="I72" s="18">
        <f t="shared" si="16"/>
        <v>0</v>
      </c>
      <c r="J72" s="19">
        <f t="shared" si="17"/>
        <v>100</v>
      </c>
      <c r="K72" s="18">
        <f t="shared" si="18"/>
        <v>3</v>
      </c>
      <c r="L72" s="19"/>
      <c r="M72" s="18">
        <f t="shared" si="20"/>
        <v>1.5</v>
      </c>
      <c r="N72" s="11"/>
      <c r="O72" s="11"/>
      <c r="P72" s="11"/>
      <c r="Q72" s="11"/>
      <c r="R72" s="31"/>
      <c r="S72" s="49"/>
      <c r="T72" s="11"/>
      <c r="U72" s="11"/>
    </row>
    <row r="73" spans="1:21" ht="38.25" x14ac:dyDescent="0.3">
      <c r="A73" s="74">
        <v>41035001</v>
      </c>
      <c r="B73" s="88" t="s">
        <v>84</v>
      </c>
      <c r="C73" s="20"/>
      <c r="D73" s="20"/>
      <c r="E73" s="117"/>
      <c r="F73" s="59"/>
      <c r="G73" s="59"/>
      <c r="H73" s="20"/>
      <c r="I73" s="18">
        <f t="shared" si="16"/>
        <v>0</v>
      </c>
      <c r="J73" s="19"/>
      <c r="K73" s="18">
        <f t="shared" si="18"/>
        <v>0</v>
      </c>
      <c r="L73" s="19"/>
      <c r="M73" s="18">
        <f t="shared" si="20"/>
        <v>0</v>
      </c>
      <c r="N73" s="11"/>
      <c r="O73" s="11"/>
      <c r="P73" s="11"/>
      <c r="Q73" s="11"/>
      <c r="R73" s="31"/>
      <c r="S73" s="49"/>
      <c r="T73" s="11"/>
      <c r="U73" s="11"/>
    </row>
    <row r="74" spans="1:21" ht="60" hidden="1" customHeight="1" x14ac:dyDescent="0.3">
      <c r="A74" s="74">
        <v>41035003</v>
      </c>
      <c r="B74" s="88" t="s">
        <v>76</v>
      </c>
      <c r="C74" s="20"/>
      <c r="D74" s="20"/>
      <c r="E74" s="117"/>
      <c r="F74" s="59"/>
      <c r="G74" s="59"/>
      <c r="H74" s="20"/>
      <c r="I74" s="18">
        <f t="shared" si="16"/>
        <v>0</v>
      </c>
      <c r="J74" s="19" t="e">
        <f t="shared" si="17"/>
        <v>#DIV/0!</v>
      </c>
      <c r="K74" s="18">
        <f t="shared" si="18"/>
        <v>0</v>
      </c>
      <c r="L74" s="19" t="e">
        <f t="shared" si="19"/>
        <v>#DIV/0!</v>
      </c>
      <c r="M74" s="18">
        <f t="shared" si="20"/>
        <v>0</v>
      </c>
      <c r="N74" s="11"/>
      <c r="O74" s="11"/>
      <c r="P74" s="11"/>
      <c r="Q74" s="11"/>
      <c r="R74" s="31"/>
      <c r="S74" s="49"/>
      <c r="T74" s="11"/>
      <c r="U74" s="11"/>
    </row>
    <row r="75" spans="1:21" ht="81" customHeight="1" x14ac:dyDescent="0.3">
      <c r="A75" s="65">
        <v>41037000</v>
      </c>
      <c r="B75" s="88" t="s">
        <v>76</v>
      </c>
      <c r="C75" s="17"/>
      <c r="D75" s="17"/>
      <c r="E75" s="112"/>
      <c r="F75" s="17"/>
      <c r="G75" s="17"/>
      <c r="H75" s="17">
        <v>27.760999999999999</v>
      </c>
      <c r="I75" s="18">
        <f t="shared" si="16"/>
        <v>0</v>
      </c>
      <c r="J75" s="19"/>
      <c r="K75" s="18">
        <f t="shared" si="18"/>
        <v>-27.760999999999999</v>
      </c>
      <c r="L75" s="19">
        <f t="shared" si="19"/>
        <v>0</v>
      </c>
      <c r="M75" s="18">
        <f t="shared" si="20"/>
        <v>0</v>
      </c>
      <c r="N75" s="11"/>
      <c r="O75" s="11"/>
      <c r="P75" s="11"/>
      <c r="Q75" s="11"/>
      <c r="R75" s="31"/>
      <c r="S75" s="49"/>
      <c r="T75" s="11"/>
      <c r="U75" s="11"/>
    </row>
    <row r="76" spans="1:21" ht="38.25" hidden="1" x14ac:dyDescent="0.3">
      <c r="A76" s="74">
        <v>41037500</v>
      </c>
      <c r="B76" s="105" t="s">
        <v>89</v>
      </c>
      <c r="C76" s="17"/>
      <c r="D76" s="17"/>
      <c r="E76" s="112"/>
      <c r="F76" s="17"/>
      <c r="G76" s="17"/>
      <c r="H76" s="17"/>
      <c r="I76" s="18">
        <f t="shared" si="16"/>
        <v>0</v>
      </c>
      <c r="J76" s="19" t="e">
        <f t="shared" si="17"/>
        <v>#DIV/0!</v>
      </c>
      <c r="K76" s="18">
        <f t="shared" si="18"/>
        <v>0</v>
      </c>
      <c r="L76" s="19" t="e">
        <f t="shared" si="19"/>
        <v>#DIV/0!</v>
      </c>
      <c r="M76" s="18">
        <f t="shared" si="20"/>
        <v>0</v>
      </c>
      <c r="N76" s="11"/>
      <c r="O76" s="11"/>
      <c r="P76" s="11"/>
      <c r="Q76" s="11"/>
      <c r="R76" s="31"/>
      <c r="S76" s="49"/>
      <c r="T76" s="11"/>
      <c r="U76" s="11"/>
    </row>
    <row r="77" spans="1:21" ht="75.75" hidden="1" x14ac:dyDescent="0.3">
      <c r="A77" s="65">
        <v>41038000</v>
      </c>
      <c r="B77" s="72" t="s">
        <v>85</v>
      </c>
      <c r="C77" s="17"/>
      <c r="D77" s="17"/>
      <c r="E77" s="112"/>
      <c r="F77" s="17"/>
      <c r="G77" s="17"/>
      <c r="H77" s="17"/>
      <c r="I77" s="18">
        <f t="shared" si="16"/>
        <v>0</v>
      </c>
      <c r="J77" s="19" t="e">
        <f t="shared" si="17"/>
        <v>#DIV/0!</v>
      </c>
      <c r="K77" s="18">
        <f t="shared" si="18"/>
        <v>0</v>
      </c>
      <c r="L77" s="19" t="e">
        <f t="shared" si="19"/>
        <v>#DIV/0!</v>
      </c>
      <c r="M77" s="18">
        <f t="shared" si="20"/>
        <v>0</v>
      </c>
      <c r="N77" s="11"/>
      <c r="O77" s="11"/>
      <c r="P77" s="11"/>
      <c r="Q77" s="11"/>
      <c r="R77" s="31"/>
      <c r="S77" s="49"/>
      <c r="T77" s="11"/>
      <c r="U77" s="11"/>
    </row>
    <row r="78" spans="1:21" ht="84.75" hidden="1" customHeight="1" x14ac:dyDescent="0.3">
      <c r="A78" s="65">
        <v>41038200</v>
      </c>
      <c r="B78" s="72" t="s">
        <v>92</v>
      </c>
      <c r="C78" s="17"/>
      <c r="D78" s="17"/>
      <c r="E78" s="112"/>
      <c r="F78" s="17"/>
      <c r="G78" s="18"/>
      <c r="H78" s="19" t="e">
        <f>E78/C78*100</f>
        <v>#DIV/0!</v>
      </c>
      <c r="I78" s="18">
        <f t="shared" si="16"/>
        <v>0</v>
      </c>
      <c r="J78" s="19" t="e">
        <f t="shared" si="17"/>
        <v>#DIV/0!</v>
      </c>
      <c r="K78" s="19" t="e">
        <f>E78/C78*100</f>
        <v>#DIV/0!</v>
      </c>
      <c r="L78" s="18"/>
      <c r="M78" s="11"/>
      <c r="N78" s="11"/>
      <c r="O78" s="11"/>
      <c r="P78" s="11"/>
      <c r="Q78" s="11"/>
      <c r="R78" s="31"/>
      <c r="S78" s="49"/>
      <c r="T78" s="11"/>
      <c r="U78" s="11"/>
    </row>
    <row r="79" spans="1:21" ht="20.25" x14ac:dyDescent="0.3">
      <c r="A79" s="65"/>
      <c r="B79" s="89" t="s">
        <v>57</v>
      </c>
      <c r="C79" s="23">
        <f t="shared" ref="C79:H79" si="25">C45+C52+C46</f>
        <v>48410.816000000006</v>
      </c>
      <c r="D79" s="23">
        <f t="shared" si="25"/>
        <v>7506.7080000000014</v>
      </c>
      <c r="E79" s="23">
        <f t="shared" si="25"/>
        <v>2917.0990000000002</v>
      </c>
      <c r="F79" s="23">
        <f t="shared" si="25"/>
        <v>0</v>
      </c>
      <c r="G79" s="23">
        <f t="shared" si="25"/>
        <v>6767.5430000000006</v>
      </c>
      <c r="H79" s="23">
        <f t="shared" si="25"/>
        <v>6992.66</v>
      </c>
      <c r="I79" s="18">
        <f t="shared" si="16"/>
        <v>-739.16500000000087</v>
      </c>
      <c r="J79" s="19">
        <f t="shared" si="17"/>
        <v>90.153273578777799</v>
      </c>
      <c r="K79" s="23">
        <f>G79-H79</f>
        <v>-225.11699999999928</v>
      </c>
      <c r="L79" s="24">
        <f>G79/H79*100</f>
        <v>96.780667156704325</v>
      </c>
      <c r="M79" s="18">
        <f t="shared" ref="M79:M96" si="26">G79-E79</f>
        <v>3850.4440000000004</v>
      </c>
      <c r="N79" s="11"/>
      <c r="O79" s="11"/>
      <c r="P79" s="11"/>
      <c r="Q79" s="31"/>
      <c r="R79" s="49"/>
      <c r="S79" s="11"/>
      <c r="T79" s="11"/>
    </row>
    <row r="80" spans="1:21" ht="20.25" x14ac:dyDescent="0.3">
      <c r="A80" s="65"/>
      <c r="B80" s="66" t="s">
        <v>58</v>
      </c>
      <c r="C80" s="23">
        <f t="shared" ref="C80:H80" si="27">SUM(C82,C89,C90,C91,C92,C88,C97)</f>
        <v>8254.3460000000014</v>
      </c>
      <c r="D80" s="23">
        <f t="shared" si="27"/>
        <v>1973.02</v>
      </c>
      <c r="E80" s="113">
        <f t="shared" si="27"/>
        <v>577.726</v>
      </c>
      <c r="F80" s="23">
        <f t="shared" si="27"/>
        <v>0</v>
      </c>
      <c r="G80" s="23">
        <f t="shared" si="27"/>
        <v>767.84699999999987</v>
      </c>
      <c r="H80" s="23">
        <f t="shared" si="27"/>
        <v>972.74799999999993</v>
      </c>
      <c r="I80" s="18">
        <f t="shared" si="16"/>
        <v>-1205.1730000000002</v>
      </c>
      <c r="J80" s="19">
        <f t="shared" si="17"/>
        <v>38.917344983831889</v>
      </c>
      <c r="K80" s="23">
        <f>G80-H80</f>
        <v>-204.90100000000007</v>
      </c>
      <c r="L80" s="24">
        <f>G80/H80*100</f>
        <v>78.935860058309032</v>
      </c>
      <c r="M80" s="18">
        <f t="shared" si="26"/>
        <v>190.12099999999987</v>
      </c>
      <c r="N80" s="11"/>
      <c r="O80" s="11"/>
      <c r="P80" s="11"/>
      <c r="Q80" s="11"/>
      <c r="R80" s="25" t="e">
        <f>R46+R53+R47</f>
        <v>#REF!</v>
      </c>
      <c r="S80" s="50" t="e">
        <f>M79-R80</f>
        <v>#REF!</v>
      </c>
      <c r="T80" s="11"/>
      <c r="U80" s="11"/>
    </row>
    <row r="81" spans="1:21" ht="20.25" x14ac:dyDescent="0.3">
      <c r="A81" s="65"/>
      <c r="B81" s="65" t="s">
        <v>31</v>
      </c>
      <c r="C81" s="17"/>
      <c r="D81" s="17"/>
      <c r="E81" s="112"/>
      <c r="F81" s="17"/>
      <c r="G81" s="17"/>
      <c r="H81" s="17"/>
      <c r="I81" s="18">
        <f t="shared" si="16"/>
        <v>0</v>
      </c>
      <c r="J81" s="19"/>
      <c r="K81" s="23"/>
      <c r="L81" s="24"/>
      <c r="M81" s="18">
        <f t="shared" si="26"/>
        <v>0</v>
      </c>
      <c r="N81" s="11"/>
      <c r="O81" s="11"/>
      <c r="P81" s="11"/>
      <c r="Q81" s="11"/>
      <c r="R81" s="25">
        <f>SUM(R85:R93)</f>
        <v>101.97</v>
      </c>
      <c r="S81" s="50">
        <f>M80-R81</f>
        <v>88.150999999999868</v>
      </c>
      <c r="T81" s="11"/>
      <c r="U81" s="11"/>
    </row>
    <row r="82" spans="1:21" ht="20.25" x14ac:dyDescent="0.3">
      <c r="A82" s="66"/>
      <c r="B82" s="66" t="s">
        <v>97</v>
      </c>
      <c r="C82" s="23">
        <f>SUM(C84:C85)</f>
        <v>3820</v>
      </c>
      <c r="D82" s="23">
        <f>SUM(D84:D85)</f>
        <v>1083</v>
      </c>
      <c r="E82" s="113">
        <f>E84+E85</f>
        <v>392.685</v>
      </c>
      <c r="F82" s="23">
        <f>SUM(F84:F85)</f>
        <v>0</v>
      </c>
      <c r="G82" s="23">
        <f>SUM(G84:G85)</f>
        <v>400.55500000000001</v>
      </c>
      <c r="H82" s="23">
        <f>SUM(H84:H87)</f>
        <v>680.678</v>
      </c>
      <c r="I82" s="18">
        <f t="shared" si="16"/>
        <v>-682.44499999999994</v>
      </c>
      <c r="J82" s="19">
        <f t="shared" si="17"/>
        <v>36.985687903970458</v>
      </c>
      <c r="K82" s="23">
        <f t="shared" ref="K82:K100" si="28">G82-H82</f>
        <v>-280.12299999999999</v>
      </c>
      <c r="L82" s="24">
        <f t="shared" ref="L82:L96" si="29">G82/H82*100</f>
        <v>58.846473663024227</v>
      </c>
      <c r="M82" s="18">
        <f t="shared" si="26"/>
        <v>7.8700000000000045</v>
      </c>
      <c r="N82" s="11"/>
      <c r="O82" s="11"/>
      <c r="P82" s="11"/>
      <c r="Q82" s="11"/>
      <c r="R82" s="31"/>
      <c r="S82" s="50"/>
      <c r="T82" s="11"/>
      <c r="U82" s="11"/>
    </row>
    <row r="83" spans="1:21" ht="20.25" x14ac:dyDescent="0.3">
      <c r="A83" s="66"/>
      <c r="B83" s="106" t="s">
        <v>96</v>
      </c>
      <c r="C83" s="23">
        <f t="shared" ref="C83:H83" si="30">C82+C86</f>
        <v>3820</v>
      </c>
      <c r="D83" s="23">
        <f t="shared" si="30"/>
        <v>1083</v>
      </c>
      <c r="E83" s="113">
        <f t="shared" si="30"/>
        <v>392.685</v>
      </c>
      <c r="F83" s="23">
        <f t="shared" si="30"/>
        <v>0</v>
      </c>
      <c r="G83" s="23">
        <f t="shared" si="30"/>
        <v>400.55500000000001</v>
      </c>
      <c r="H83" s="23">
        <f t="shared" si="30"/>
        <v>680.678</v>
      </c>
      <c r="I83" s="18">
        <f t="shared" si="16"/>
        <v>-682.44499999999994</v>
      </c>
      <c r="J83" s="19">
        <f t="shared" si="17"/>
        <v>36.985687903970458</v>
      </c>
      <c r="K83" s="23">
        <f t="shared" si="28"/>
        <v>-280.12299999999999</v>
      </c>
      <c r="L83" s="24">
        <f t="shared" si="29"/>
        <v>58.846473663024227</v>
      </c>
      <c r="M83" s="18">
        <f t="shared" si="26"/>
        <v>7.8700000000000045</v>
      </c>
      <c r="N83" s="11"/>
      <c r="O83" s="11"/>
      <c r="P83" s="11"/>
      <c r="Q83" s="11"/>
      <c r="R83" s="25">
        <f>SUM(R85:R88)</f>
        <v>6.5529999999999999</v>
      </c>
      <c r="S83" s="50">
        <f>M82-R83</f>
        <v>1.3170000000000046</v>
      </c>
      <c r="T83" s="11"/>
      <c r="U83" s="11"/>
    </row>
    <row r="84" spans="1:21" ht="51.75" customHeight="1" x14ac:dyDescent="0.3">
      <c r="A84" s="65">
        <v>31030000</v>
      </c>
      <c r="B84" s="67" t="s">
        <v>59</v>
      </c>
      <c r="C84" s="17">
        <v>1304</v>
      </c>
      <c r="D84" s="17">
        <v>369.3</v>
      </c>
      <c r="E84" s="112"/>
      <c r="F84" s="17"/>
      <c r="G84" s="17">
        <v>3.4000000000000002E-2</v>
      </c>
      <c r="H84" s="17">
        <v>568.63499999999999</v>
      </c>
      <c r="I84" s="18">
        <f t="shared" si="16"/>
        <v>-369.26600000000002</v>
      </c>
      <c r="J84" s="19">
        <f t="shared" si="17"/>
        <v>9.2066070945031157E-3</v>
      </c>
      <c r="K84" s="18">
        <f t="shared" si="28"/>
        <v>-568.601</v>
      </c>
      <c r="L84" s="24">
        <f t="shared" si="29"/>
        <v>5.9792309653820116E-3</v>
      </c>
      <c r="M84" s="18">
        <f t="shared" si="26"/>
        <v>3.4000000000000002E-2</v>
      </c>
      <c r="N84" s="11"/>
      <c r="O84" s="11"/>
      <c r="P84" s="11"/>
      <c r="Q84" s="11"/>
      <c r="R84" s="25"/>
      <c r="S84" s="50"/>
      <c r="T84" s="11"/>
      <c r="U84" s="11"/>
    </row>
    <row r="85" spans="1:21" ht="94.5" x14ac:dyDescent="0.3">
      <c r="A85" s="65">
        <v>33010100</v>
      </c>
      <c r="B85" s="93" t="s">
        <v>78</v>
      </c>
      <c r="C85" s="17">
        <v>2516</v>
      </c>
      <c r="D85" s="17">
        <v>713.7</v>
      </c>
      <c r="E85" s="112">
        <v>392.685</v>
      </c>
      <c r="F85" s="17"/>
      <c r="G85" s="17">
        <v>400.52100000000002</v>
      </c>
      <c r="H85" s="17">
        <v>112.04300000000001</v>
      </c>
      <c r="I85" s="18">
        <f t="shared" si="16"/>
        <v>-313.17900000000003</v>
      </c>
      <c r="J85" s="19">
        <f t="shared" si="17"/>
        <v>56.118957545187051</v>
      </c>
      <c r="K85" s="18">
        <f t="shared" si="28"/>
        <v>288.47800000000001</v>
      </c>
      <c r="L85" s="19">
        <f t="shared" si="29"/>
        <v>357.47079246360772</v>
      </c>
      <c r="M85" s="18">
        <f t="shared" si="26"/>
        <v>7.8360000000000127</v>
      </c>
      <c r="N85" s="11"/>
      <c r="O85" s="11"/>
      <c r="P85" s="11"/>
      <c r="Q85" s="11"/>
      <c r="R85" s="31">
        <v>2.9039999999999999</v>
      </c>
      <c r="S85" s="49">
        <f>M84-R85</f>
        <v>-2.87</v>
      </c>
      <c r="T85" s="11"/>
      <c r="U85" s="11"/>
    </row>
    <row r="86" spans="1:21" ht="66.75" customHeight="1" x14ac:dyDescent="0.3">
      <c r="A86" s="66">
        <v>43010000</v>
      </c>
      <c r="B86" s="99" t="s">
        <v>87</v>
      </c>
      <c r="C86" s="17"/>
      <c r="D86" s="17"/>
      <c r="E86" s="112"/>
      <c r="F86" s="17"/>
      <c r="G86" s="17"/>
      <c r="H86" s="17"/>
      <c r="I86" s="18">
        <f t="shared" si="16"/>
        <v>0</v>
      </c>
      <c r="J86" s="19"/>
      <c r="K86" s="18">
        <f t="shared" si="28"/>
        <v>0</v>
      </c>
      <c r="L86" s="19"/>
      <c r="M86" s="18">
        <f t="shared" si="26"/>
        <v>0</v>
      </c>
      <c r="N86" s="11"/>
      <c r="O86" s="11"/>
      <c r="P86" s="11"/>
      <c r="Q86" s="11"/>
      <c r="R86" s="31">
        <v>3.649</v>
      </c>
      <c r="S86" s="49">
        <f>M85-R86</f>
        <v>4.1870000000000127</v>
      </c>
      <c r="T86" s="11"/>
      <c r="U86" s="11"/>
    </row>
    <row r="87" spans="1:21" ht="54" customHeight="1" x14ac:dyDescent="0.3">
      <c r="A87" s="65">
        <v>24110600</v>
      </c>
      <c r="B87" s="67" t="s">
        <v>60</v>
      </c>
      <c r="C87" s="17"/>
      <c r="D87" s="17"/>
      <c r="E87" s="112"/>
      <c r="F87" s="17"/>
      <c r="G87" s="17"/>
      <c r="H87" s="17"/>
      <c r="I87" s="18">
        <f t="shared" si="16"/>
        <v>0</v>
      </c>
      <c r="J87" s="19"/>
      <c r="K87" s="18">
        <f t="shared" si="28"/>
        <v>0</v>
      </c>
      <c r="L87" s="19"/>
      <c r="M87" s="18">
        <f t="shared" si="26"/>
        <v>0</v>
      </c>
      <c r="N87" s="11"/>
      <c r="O87" s="11"/>
      <c r="P87" s="11"/>
      <c r="Q87" s="11"/>
      <c r="R87" s="31"/>
      <c r="S87" s="49"/>
      <c r="T87" s="11"/>
      <c r="U87" s="11"/>
    </row>
    <row r="88" spans="1:21" ht="37.5" customHeight="1" x14ac:dyDescent="0.3">
      <c r="A88" s="65">
        <v>21110000</v>
      </c>
      <c r="B88" s="90" t="s">
        <v>61</v>
      </c>
      <c r="C88" s="17">
        <v>10</v>
      </c>
      <c r="D88" s="17"/>
      <c r="E88" s="112"/>
      <c r="F88" s="17"/>
      <c r="G88" s="17"/>
      <c r="H88" s="17"/>
      <c r="I88" s="18">
        <f t="shared" si="16"/>
        <v>0</v>
      </c>
      <c r="J88" s="19"/>
      <c r="K88" s="18">
        <f t="shared" si="28"/>
        <v>0</v>
      </c>
      <c r="L88" s="19"/>
      <c r="M88" s="18">
        <f t="shared" si="26"/>
        <v>0</v>
      </c>
      <c r="N88" s="11"/>
      <c r="O88" s="11"/>
      <c r="P88" s="11"/>
      <c r="Q88" s="11"/>
      <c r="R88" s="31"/>
      <c r="S88" s="49"/>
      <c r="T88" s="11"/>
      <c r="U88" s="11"/>
    </row>
    <row r="89" spans="1:21" ht="57" customHeight="1" x14ac:dyDescent="0.3">
      <c r="A89" s="66">
        <v>25000000</v>
      </c>
      <c r="B89" s="66" t="s">
        <v>62</v>
      </c>
      <c r="C89" s="17">
        <v>1509.2460000000001</v>
      </c>
      <c r="D89" s="17">
        <v>452.94</v>
      </c>
      <c r="E89" s="114">
        <v>110.02500000000001</v>
      </c>
      <c r="F89" s="56"/>
      <c r="G89" s="56">
        <v>225.15299999999999</v>
      </c>
      <c r="H89" s="17">
        <v>187.251</v>
      </c>
      <c r="I89" s="18">
        <f t="shared" si="16"/>
        <v>-227.78700000000001</v>
      </c>
      <c r="J89" s="19">
        <f t="shared" si="17"/>
        <v>49.709233010994829</v>
      </c>
      <c r="K89" s="18">
        <f t="shared" si="28"/>
        <v>37.901999999999987</v>
      </c>
      <c r="L89" s="19">
        <f t="shared" si="29"/>
        <v>120.24128042039828</v>
      </c>
      <c r="M89" s="18">
        <f t="shared" si="26"/>
        <v>115.12799999999999</v>
      </c>
      <c r="N89" s="11"/>
      <c r="O89" s="11"/>
      <c r="P89" s="11"/>
      <c r="Q89" s="11"/>
      <c r="R89" s="31"/>
      <c r="S89" s="49"/>
      <c r="T89" s="11"/>
      <c r="U89" s="11"/>
    </row>
    <row r="90" spans="1:21" ht="20.25" x14ac:dyDescent="0.3">
      <c r="A90" s="66">
        <v>12020000</v>
      </c>
      <c r="B90" s="66" t="s">
        <v>63</v>
      </c>
      <c r="C90" s="17">
        <v>900</v>
      </c>
      <c r="D90" s="17">
        <v>100</v>
      </c>
      <c r="E90" s="112">
        <v>73.445999999999998</v>
      </c>
      <c r="F90" s="17"/>
      <c r="G90" s="17">
        <v>133.02600000000001</v>
      </c>
      <c r="H90" s="17">
        <v>102.584</v>
      </c>
      <c r="I90" s="18">
        <f t="shared" si="16"/>
        <v>33.02600000000001</v>
      </c>
      <c r="J90" s="19">
        <f t="shared" si="17"/>
        <v>133.02600000000001</v>
      </c>
      <c r="K90" s="18">
        <f t="shared" si="28"/>
        <v>30.442000000000007</v>
      </c>
      <c r="L90" s="19">
        <f t="shared" si="29"/>
        <v>129.67519301255555</v>
      </c>
      <c r="M90" s="18">
        <f t="shared" si="26"/>
        <v>59.580000000000013</v>
      </c>
      <c r="N90" s="11"/>
      <c r="O90" s="11"/>
      <c r="P90" s="11"/>
      <c r="Q90" s="11"/>
      <c r="R90" s="31">
        <v>65.771000000000001</v>
      </c>
      <c r="S90" s="49">
        <f>M89-R90</f>
        <v>49.356999999999985</v>
      </c>
      <c r="T90" s="11"/>
      <c r="U90" s="11"/>
    </row>
    <row r="91" spans="1:21" ht="39" x14ac:dyDescent="0.3">
      <c r="A91" s="66">
        <v>50080000</v>
      </c>
      <c r="B91" s="77" t="s">
        <v>64</v>
      </c>
      <c r="C91" s="17">
        <v>15</v>
      </c>
      <c r="D91" s="17">
        <v>3.75</v>
      </c>
      <c r="E91" s="112">
        <v>0.92</v>
      </c>
      <c r="F91" s="17"/>
      <c r="G91" s="17">
        <v>4.6790000000000003</v>
      </c>
      <c r="H91" s="17">
        <v>2.1349999999999998</v>
      </c>
      <c r="I91" s="18">
        <f t="shared" si="16"/>
        <v>0.92900000000000027</v>
      </c>
      <c r="J91" s="19">
        <f t="shared" si="17"/>
        <v>124.77333333333334</v>
      </c>
      <c r="K91" s="18">
        <f t="shared" si="28"/>
        <v>2.5440000000000005</v>
      </c>
      <c r="L91" s="19">
        <f t="shared" si="29"/>
        <v>219.15690866510542</v>
      </c>
      <c r="M91" s="18">
        <f t="shared" si="26"/>
        <v>3.7590000000000003</v>
      </c>
      <c r="N91" s="11"/>
      <c r="O91" s="11"/>
      <c r="P91" s="11"/>
      <c r="Q91" s="11"/>
      <c r="R91" s="31">
        <v>27.390999999999998</v>
      </c>
      <c r="S91" s="49">
        <f>M90-R91</f>
        <v>32.189000000000014</v>
      </c>
      <c r="T91" s="11"/>
      <c r="U91" s="11"/>
    </row>
    <row r="92" spans="1:21" ht="86.25" customHeight="1" x14ac:dyDescent="0.3">
      <c r="A92" s="66">
        <v>24062100</v>
      </c>
      <c r="B92" s="77" t="s">
        <v>101</v>
      </c>
      <c r="C92" s="17">
        <v>0.1</v>
      </c>
      <c r="D92" s="17"/>
      <c r="E92" s="112"/>
      <c r="F92" s="17"/>
      <c r="G92" s="17"/>
      <c r="H92" s="17">
        <v>0.1</v>
      </c>
      <c r="I92" s="18">
        <f t="shared" si="16"/>
        <v>0</v>
      </c>
      <c r="J92" s="19"/>
      <c r="K92" s="18">
        <f t="shared" si="28"/>
        <v>-0.1</v>
      </c>
      <c r="L92" s="19">
        <f t="shared" si="29"/>
        <v>0</v>
      </c>
      <c r="M92" s="18">
        <f t="shared" si="26"/>
        <v>0</v>
      </c>
      <c r="N92" s="11"/>
      <c r="O92" s="11"/>
      <c r="P92" s="11"/>
      <c r="Q92" s="11"/>
      <c r="R92" s="31">
        <v>2.2549999999999999</v>
      </c>
      <c r="S92" s="49">
        <f>M91-R92</f>
        <v>1.5040000000000004</v>
      </c>
      <c r="T92" s="11"/>
      <c r="U92" s="11"/>
    </row>
    <row r="93" spans="1:21" ht="94.5" x14ac:dyDescent="0.3">
      <c r="A93" s="66">
        <v>41031900</v>
      </c>
      <c r="B93" s="91" t="s">
        <v>65</v>
      </c>
      <c r="C93" s="17"/>
      <c r="D93" s="17"/>
      <c r="E93" s="114"/>
      <c r="F93" s="56"/>
      <c r="G93" s="56"/>
      <c r="H93" s="17">
        <v>603.34500000000003</v>
      </c>
      <c r="I93" s="18">
        <f t="shared" si="16"/>
        <v>0</v>
      </c>
      <c r="J93" s="19"/>
      <c r="K93" s="18">
        <f t="shared" si="28"/>
        <v>-603.34500000000003</v>
      </c>
      <c r="L93" s="19">
        <f t="shared" si="29"/>
        <v>0</v>
      </c>
      <c r="M93" s="18">
        <f t="shared" si="26"/>
        <v>0</v>
      </c>
      <c r="N93" s="11"/>
      <c r="O93" s="11"/>
      <c r="P93" s="11"/>
      <c r="Q93" s="11"/>
      <c r="R93" s="31"/>
      <c r="S93" s="49"/>
      <c r="T93" s="11"/>
      <c r="U93" s="11"/>
    </row>
    <row r="94" spans="1:21" ht="20.25" hidden="1" x14ac:dyDescent="0.3">
      <c r="A94" s="66">
        <v>41035000</v>
      </c>
      <c r="B94" s="99" t="s">
        <v>66</v>
      </c>
      <c r="C94" s="17"/>
      <c r="D94" s="17"/>
      <c r="E94" s="114"/>
      <c r="F94" s="56"/>
      <c r="G94" s="56"/>
      <c r="H94" s="17"/>
      <c r="I94" s="18">
        <f t="shared" si="16"/>
        <v>0</v>
      </c>
      <c r="J94" s="19" t="e">
        <f t="shared" si="17"/>
        <v>#DIV/0!</v>
      </c>
      <c r="K94" s="18">
        <f t="shared" si="28"/>
        <v>0</v>
      </c>
      <c r="L94" s="19" t="e">
        <f t="shared" si="29"/>
        <v>#DIV/0!</v>
      </c>
      <c r="M94" s="18">
        <f t="shared" si="26"/>
        <v>0</v>
      </c>
      <c r="N94" s="11"/>
      <c r="O94" s="11"/>
      <c r="P94" s="11"/>
      <c r="Q94" s="11"/>
      <c r="R94" s="31"/>
      <c r="S94" s="49"/>
      <c r="T94" s="11"/>
      <c r="U94" s="11"/>
    </row>
    <row r="95" spans="1:21" ht="94.5" hidden="1" x14ac:dyDescent="0.3">
      <c r="A95" s="66">
        <v>41037600</v>
      </c>
      <c r="B95" s="99" t="s">
        <v>86</v>
      </c>
      <c r="C95" s="17"/>
      <c r="D95" s="17"/>
      <c r="E95" s="114"/>
      <c r="F95" s="56"/>
      <c r="G95" s="56"/>
      <c r="H95" s="17"/>
      <c r="I95" s="18">
        <f t="shared" si="16"/>
        <v>0</v>
      </c>
      <c r="J95" s="19" t="e">
        <f t="shared" si="17"/>
        <v>#DIV/0!</v>
      </c>
      <c r="K95" s="18">
        <f t="shared" si="28"/>
        <v>0</v>
      </c>
      <c r="L95" s="19" t="e">
        <f t="shared" si="29"/>
        <v>#DIV/0!</v>
      </c>
      <c r="M95" s="18">
        <f t="shared" si="26"/>
        <v>0</v>
      </c>
      <c r="N95" s="11"/>
      <c r="O95" s="11"/>
      <c r="P95" s="11"/>
      <c r="Q95" s="11"/>
      <c r="R95" s="31"/>
      <c r="S95" s="49"/>
      <c r="T95" s="11"/>
      <c r="U95" s="11"/>
    </row>
    <row r="96" spans="1:21" ht="38.25" hidden="1" x14ac:dyDescent="0.3">
      <c r="A96" s="66">
        <v>43010000</v>
      </c>
      <c r="B96" s="99" t="s">
        <v>87</v>
      </c>
      <c r="C96" s="17"/>
      <c r="D96" s="17"/>
      <c r="E96" s="114"/>
      <c r="F96" s="56"/>
      <c r="G96" s="56"/>
      <c r="H96" s="17"/>
      <c r="I96" s="18">
        <f t="shared" si="16"/>
        <v>0</v>
      </c>
      <c r="J96" s="19" t="e">
        <f t="shared" si="17"/>
        <v>#DIV/0!</v>
      </c>
      <c r="K96" s="18">
        <f t="shared" si="28"/>
        <v>0</v>
      </c>
      <c r="L96" s="19" t="e">
        <f t="shared" si="29"/>
        <v>#DIV/0!</v>
      </c>
      <c r="M96" s="18">
        <f t="shared" si="26"/>
        <v>0</v>
      </c>
      <c r="N96" s="11"/>
      <c r="O96" s="11"/>
      <c r="P96" s="11"/>
      <c r="Q96" s="11"/>
      <c r="R96" s="31"/>
      <c r="S96" s="49"/>
      <c r="T96" s="11"/>
      <c r="U96" s="11"/>
    </row>
    <row r="97" spans="1:21" ht="20.25" x14ac:dyDescent="0.3">
      <c r="A97" s="66">
        <v>50110000</v>
      </c>
      <c r="B97" s="99" t="s">
        <v>95</v>
      </c>
      <c r="C97" s="17">
        <v>2000</v>
      </c>
      <c r="D97" s="17">
        <v>333.33</v>
      </c>
      <c r="E97" s="114">
        <v>0.65</v>
      </c>
      <c r="F97" s="17"/>
      <c r="G97" s="18">
        <v>4.4340000000000002</v>
      </c>
      <c r="H97" s="19"/>
      <c r="I97" s="18">
        <f t="shared" si="16"/>
        <v>-328.89599999999996</v>
      </c>
      <c r="J97" s="19">
        <f t="shared" si="17"/>
        <v>1.3302133021330214</v>
      </c>
      <c r="K97" s="18">
        <f t="shared" si="28"/>
        <v>4.4340000000000002</v>
      </c>
      <c r="L97" s="18"/>
      <c r="M97" s="11"/>
      <c r="N97" s="11"/>
      <c r="O97" s="11"/>
      <c r="P97" s="11"/>
      <c r="Q97" s="11"/>
      <c r="R97" s="31"/>
      <c r="S97" s="49"/>
      <c r="T97" s="11"/>
      <c r="U97" s="11"/>
    </row>
    <row r="98" spans="1:21" ht="39" customHeight="1" x14ac:dyDescent="0.3">
      <c r="A98" s="65"/>
      <c r="B98" s="92" t="s">
        <v>67</v>
      </c>
      <c r="C98" s="23">
        <f>C80+C93+C94+C95+C96</f>
        <v>8254.3460000000014</v>
      </c>
      <c r="D98" s="23">
        <f>D80+D93+D94+D95+D96+D86</f>
        <v>1973.02</v>
      </c>
      <c r="E98" s="113">
        <f>E80+E93+E94+E95+E96+E86</f>
        <v>577.726</v>
      </c>
      <c r="F98" s="23">
        <f>F80+F93+F94+F95+F96+F86</f>
        <v>0</v>
      </c>
      <c r="G98" s="23">
        <f>G80+G93+G94+G95+G96+G86</f>
        <v>767.84699999999987</v>
      </c>
      <c r="H98" s="23">
        <f>H80+H93+H94+H95+H96+H86</f>
        <v>1576.0929999999998</v>
      </c>
      <c r="I98" s="18">
        <f t="shared" si="16"/>
        <v>-1205.1730000000002</v>
      </c>
      <c r="J98" s="19">
        <f t="shared" si="17"/>
        <v>38.917344983831889</v>
      </c>
      <c r="K98" s="23">
        <f t="shared" si="28"/>
        <v>-808.24599999999998</v>
      </c>
      <c r="L98" s="24">
        <f>G98/H98*100</f>
        <v>48.718381466068308</v>
      </c>
      <c r="M98" s="18">
        <f>G98-E98</f>
        <v>190.12099999999987</v>
      </c>
      <c r="N98" s="11"/>
      <c r="O98" s="11"/>
      <c r="P98" s="11"/>
      <c r="Q98" s="31"/>
      <c r="R98" s="49"/>
      <c r="S98" s="11"/>
      <c r="T98" s="11"/>
    </row>
    <row r="99" spans="1:21" ht="39" customHeight="1" x14ac:dyDescent="0.3">
      <c r="A99" s="66"/>
      <c r="B99" s="77" t="s">
        <v>68</v>
      </c>
      <c r="C99" s="23">
        <f t="shared" ref="C99:H99" si="31">SUM(C45,C80)</f>
        <v>33051.745999999999</v>
      </c>
      <c r="D99" s="23">
        <f t="shared" si="31"/>
        <v>5337.5300000000007</v>
      </c>
      <c r="E99" s="113">
        <f t="shared" si="31"/>
        <v>2301.375</v>
      </c>
      <c r="F99" s="23">
        <f t="shared" si="31"/>
        <v>0</v>
      </c>
      <c r="G99" s="23">
        <f t="shared" si="31"/>
        <v>4451.6750000000002</v>
      </c>
      <c r="H99" s="23">
        <f t="shared" si="31"/>
        <v>5328.4659999999994</v>
      </c>
      <c r="I99" s="18">
        <f t="shared" si="16"/>
        <v>-885.85500000000047</v>
      </c>
      <c r="J99" s="19">
        <f t="shared" si="17"/>
        <v>83.403278295391303</v>
      </c>
      <c r="K99" s="23">
        <f t="shared" si="28"/>
        <v>-876.79099999999926</v>
      </c>
      <c r="L99" s="24">
        <f>G99/H99*100</f>
        <v>83.545151644019128</v>
      </c>
      <c r="M99" s="18">
        <f>G99-E99</f>
        <v>2150.3000000000002</v>
      </c>
      <c r="N99" s="11"/>
      <c r="O99" s="11"/>
      <c r="P99" s="11"/>
      <c r="Q99" s="11"/>
      <c r="R99" s="25" t="e">
        <f>R81+#REF!</f>
        <v>#REF!</v>
      </c>
      <c r="S99" s="50" t="e">
        <f>M98-R99</f>
        <v>#REF!</v>
      </c>
      <c r="T99" s="11"/>
      <c r="U99" s="11"/>
    </row>
    <row r="100" spans="1:21" s="27" customFormat="1" ht="36.75" customHeight="1" x14ac:dyDescent="0.3">
      <c r="A100" s="66"/>
      <c r="B100" s="77" t="s">
        <v>69</v>
      </c>
      <c r="C100" s="23">
        <f t="shared" ref="C100:H100" si="32">C79+C80+C93+C94+C95+C96+C86</f>
        <v>56665.162000000011</v>
      </c>
      <c r="D100" s="23">
        <f t="shared" si="32"/>
        <v>9479.728000000001</v>
      </c>
      <c r="E100" s="113">
        <f t="shared" si="32"/>
        <v>3494.8250000000003</v>
      </c>
      <c r="F100" s="23">
        <f t="shared" si="32"/>
        <v>0</v>
      </c>
      <c r="G100" s="23">
        <f t="shared" si="32"/>
        <v>7535.39</v>
      </c>
      <c r="H100" s="23">
        <f t="shared" si="32"/>
        <v>8568.7529999999988</v>
      </c>
      <c r="I100" s="18">
        <f t="shared" si="16"/>
        <v>-1944.3380000000006</v>
      </c>
      <c r="J100" s="19">
        <f t="shared" si="17"/>
        <v>79.489516998799957</v>
      </c>
      <c r="K100" s="23">
        <f t="shared" si="28"/>
        <v>-1033.3629999999985</v>
      </c>
      <c r="L100" s="24">
        <f>G100/H100*100</f>
        <v>87.940333908562906</v>
      </c>
      <c r="M100" s="18">
        <f>G100-E100</f>
        <v>4040.5650000000001</v>
      </c>
      <c r="N100" s="51"/>
      <c r="O100" s="51"/>
      <c r="P100" s="51"/>
      <c r="Q100" s="51"/>
      <c r="R100" s="25">
        <f>SUM(R46,R81)</f>
        <v>918.66499999999996</v>
      </c>
      <c r="S100" s="26">
        <f>M99-R100</f>
        <v>1231.6350000000002</v>
      </c>
      <c r="T100" s="51"/>
      <c r="U100" s="51"/>
    </row>
    <row r="101" spans="1:21" s="27" customFormat="1" ht="54" customHeight="1" x14ac:dyDescent="0.25">
      <c r="A101" s="52"/>
      <c r="B101" s="53"/>
      <c r="C101" s="33"/>
      <c r="D101" s="33"/>
      <c r="E101" s="121"/>
      <c r="F101" s="33"/>
      <c r="G101" s="33"/>
      <c r="H101" s="54"/>
      <c r="I101" s="33"/>
      <c r="J101" s="37"/>
      <c r="K101" s="33"/>
      <c r="L101" s="37"/>
      <c r="M101" s="33"/>
      <c r="N101" s="129"/>
      <c r="O101" s="129"/>
      <c r="P101" s="129"/>
      <c r="Q101" s="129"/>
      <c r="R101" s="130" t="e">
        <f>R80+R81+#REF!+#REF!</f>
        <v>#REF!</v>
      </c>
      <c r="S101" s="131" t="e">
        <f>M100-R101</f>
        <v>#REF!</v>
      </c>
      <c r="T101" s="129"/>
      <c r="U101" s="129"/>
    </row>
    <row r="102" spans="1:21" s="27" customFormat="1" ht="15.75" x14ac:dyDescent="0.25">
      <c r="A102" s="52"/>
      <c r="B102" s="53"/>
      <c r="C102" s="33"/>
      <c r="D102" s="33"/>
      <c r="E102" s="121"/>
      <c r="F102" s="33"/>
      <c r="G102" s="33"/>
      <c r="H102" s="54"/>
      <c r="I102" s="33"/>
      <c r="J102" s="37"/>
      <c r="K102" s="33"/>
      <c r="L102" s="37"/>
      <c r="M102" s="33"/>
    </row>
    <row r="103" spans="1:21" s="27" customFormat="1" ht="15.75" x14ac:dyDescent="0.25">
      <c r="A103" s="52"/>
      <c r="B103" s="53"/>
      <c r="C103" s="33"/>
      <c r="D103" s="33"/>
      <c r="E103" s="121"/>
      <c r="F103" s="33"/>
      <c r="G103" s="33"/>
      <c r="H103" s="54"/>
      <c r="I103" s="33"/>
      <c r="J103" s="37"/>
      <c r="K103" s="33"/>
      <c r="L103" s="37"/>
      <c r="M103" s="33"/>
    </row>
    <row r="104" spans="1:21" s="27" customFormat="1" ht="15.75" x14ac:dyDescent="0.25">
      <c r="A104" s="52"/>
      <c r="B104" s="53"/>
      <c r="C104" s="33"/>
      <c r="D104" s="33"/>
      <c r="E104" s="121"/>
      <c r="F104" s="33"/>
      <c r="G104" s="33"/>
      <c r="H104" s="54"/>
      <c r="I104" s="33"/>
      <c r="J104" s="37"/>
      <c r="K104" s="33"/>
      <c r="L104" s="37"/>
      <c r="M104" s="33"/>
    </row>
    <row r="105" spans="1:21" s="27" customFormat="1" ht="15.75" x14ac:dyDescent="0.25">
      <c r="A105" s="52"/>
      <c r="B105" s="53"/>
      <c r="C105" s="33"/>
      <c r="D105" s="33"/>
      <c r="E105" s="121"/>
      <c r="F105" s="33"/>
      <c r="G105" s="33"/>
      <c r="H105" s="54"/>
      <c r="I105" s="33"/>
      <c r="J105" s="37"/>
      <c r="K105" s="33"/>
      <c r="L105" s="37"/>
      <c r="M105" s="33"/>
    </row>
    <row r="106" spans="1:21" s="27" customFormat="1" ht="15" x14ac:dyDescent="0.2">
      <c r="A106"/>
      <c r="B106" s="55"/>
      <c r="C106" s="55"/>
      <c r="D106" s="55"/>
      <c r="E106" s="122"/>
      <c r="F106" s="55"/>
      <c r="G106" s="55"/>
      <c r="H106" s="55"/>
      <c r="I106" s="55"/>
      <c r="J106" s="55"/>
      <c r="K106"/>
      <c r="L106"/>
      <c r="M106"/>
    </row>
    <row r="107" spans="1:21" ht="26.25" x14ac:dyDescent="0.4">
      <c r="A107" s="274" t="s">
        <v>103</v>
      </c>
      <c r="B107" s="274"/>
      <c r="C107" s="274"/>
      <c r="D107" s="274"/>
      <c r="E107" s="274"/>
      <c r="F107" s="274"/>
      <c r="G107" s="274"/>
      <c r="H107" s="274"/>
      <c r="I107" s="274"/>
      <c r="J107" s="274"/>
      <c r="K107" s="274"/>
      <c r="L107" s="274"/>
      <c r="M107" s="274"/>
    </row>
  </sheetData>
  <mergeCells count="25">
    <mergeCell ref="A107:M107"/>
    <mergeCell ref="K7:L7"/>
    <mergeCell ref="M7:M8"/>
    <mergeCell ref="T7:T8"/>
    <mergeCell ref="F7:F8"/>
    <mergeCell ref="G7:G8"/>
    <mergeCell ref="H7:H8"/>
    <mergeCell ref="I7:J7"/>
    <mergeCell ref="U7:U8"/>
    <mergeCell ref="N8:N9"/>
    <mergeCell ref="O8:O9"/>
    <mergeCell ref="P8:P9"/>
    <mergeCell ref="Q8:Q9"/>
    <mergeCell ref="R8:R9"/>
    <mergeCell ref="S8:S9"/>
    <mergeCell ref="A7:A8"/>
    <mergeCell ref="B7:B8"/>
    <mergeCell ref="C7:C8"/>
    <mergeCell ref="D7:D8"/>
    <mergeCell ref="E7:E8"/>
    <mergeCell ref="I1:J1"/>
    <mergeCell ref="I2:J2"/>
    <mergeCell ref="I3:J3"/>
    <mergeCell ref="A5:M5"/>
    <mergeCell ref="G6:I6"/>
  </mergeCells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дод 1 дох</vt:lpstr>
      <vt:lpstr>Погодження</vt:lpstr>
      <vt:lpstr>березень</vt:lpstr>
      <vt:lpstr>'дод 1 дох'!Область_печати</vt:lpstr>
      <vt:lpstr>Погодження!Область_печати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Drykaku</cp:lastModifiedBy>
  <cp:lastPrinted>2019-04-05T06:40:00Z</cp:lastPrinted>
  <dcterms:created xsi:type="dcterms:W3CDTF">2006-01-23T08:14:26Z</dcterms:created>
  <dcterms:modified xsi:type="dcterms:W3CDTF">2019-04-24T06:35:48Z</dcterms:modified>
</cp:coreProperties>
</file>